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EE62B4E-86AF-49A0-BA15-A1EEABE7E067}" xr6:coauthVersionLast="47" xr6:coauthVersionMax="47" xr10:uidLastSave="{00000000-0000-0000-0000-000000000000}"/>
  <bookViews>
    <workbookView xWindow="-120" yWindow="-120" windowWidth="29040" windowHeight="15720" xr2:uid="{3B52C3D8-E02B-447F-9C39-6F4D02D6796C}"/>
  </bookViews>
  <sheets>
    <sheet name="Template Inputs" sheetId="3" r:id="rId1"/>
    <sheet name="Cost Estimates" sheetId="5" r:id="rId2"/>
  </sheets>
  <definedNames>
    <definedName name="_xlnm._FilterDatabase" localSheetId="1" hidden="1">'Cost Estimates'!$A$12:$AD$15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F14" i="5"/>
  <c r="F22" i="5"/>
  <c r="E22" i="5"/>
  <c r="C22" i="5"/>
  <c r="B22" i="5"/>
  <c r="AD15" i="5"/>
  <c r="M15" i="5"/>
  <c r="L15" i="5"/>
  <c r="AB15" i="5" s="1"/>
  <c r="F15" i="5"/>
  <c r="AD14" i="5"/>
  <c r="AB14" i="5"/>
  <c r="T14" i="5"/>
  <c r="N14" i="5"/>
  <c r="X14" i="5" s="1"/>
  <c r="Y14" i="5" s="1"/>
  <c r="M14" i="5"/>
  <c r="L14" i="5"/>
  <c r="E14" i="5"/>
  <c r="AD13" i="5"/>
  <c r="AB13" i="5"/>
  <c r="M13" i="5"/>
  <c r="L13" i="5"/>
  <c r="T13" i="5" s="1"/>
  <c r="F13" i="5"/>
  <c r="E13" i="5"/>
  <c r="S14" i="5" l="1"/>
  <c r="U14" i="5" s="1"/>
  <c r="V14" i="5" s="1"/>
  <c r="W14" i="5" s="1"/>
  <c r="AE14" i="5" s="1"/>
  <c r="AF14" i="5" s="1"/>
  <c r="N15" i="5"/>
  <c r="S15" i="5" s="1"/>
  <c r="U15" i="5" s="1"/>
  <c r="V15" i="5" s="1"/>
  <c r="W15" i="5" s="1"/>
  <c r="T15" i="5"/>
  <c r="N13" i="5"/>
  <c r="X13" i="5" s="1"/>
  <c r="Y13" i="5" s="1"/>
  <c r="X15" i="5" l="1"/>
  <c r="Y15" i="5" s="1"/>
  <c r="AE15" i="5" s="1"/>
  <c r="AF15" i="5" s="1"/>
  <c r="S13" i="5"/>
  <c r="U13" i="5" s="1"/>
  <c r="V13" i="5" s="1"/>
  <c r="W13" i="5" s="1"/>
  <c r="AE13" i="5" s="1"/>
  <c r="AF1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1" authorId="0" shapeId="0" xr:uid="{292F074D-BA9D-4864-B683-E510DF16AEE1}">
      <text>
        <r>
          <rPr>
            <sz val="11"/>
            <color theme="1"/>
            <rFont val="Calibri"/>
            <family val="2"/>
            <scheme val="minor"/>
          </rPr>
          <t>HOT lower limit MUST Be 0</t>
        </r>
      </text>
    </comment>
  </commentList>
</comments>
</file>

<file path=xl/sharedStrings.xml><?xml version="1.0" encoding="utf-8"?>
<sst xmlns="http://schemas.openxmlformats.org/spreadsheetml/2006/main" count="81" uniqueCount="69">
  <si>
    <t>Alberta Electric System Operator</t>
  </si>
  <si>
    <t>DRAFT - Estimated Cost Parameters and Physical Constraints Template</t>
  </si>
  <si>
    <r>
      <t xml:space="preserve">Section 206.2 of the ISO rules, </t>
    </r>
    <r>
      <rPr>
        <b/>
        <i/>
        <sz val="14"/>
        <rFont val="Arial"/>
        <family val="2"/>
      </rPr>
      <t>Interim Supply Cushion Directives</t>
    </r>
  </si>
  <si>
    <t>Notes:</t>
  </si>
  <si>
    <t>- The information contained on this sheet is required under Section 206.2 of the ISO rules and must be submitted in this format</t>
  </si>
  <si>
    <t>- Input cells are indicated in blue</t>
  </si>
  <si>
    <t>Asset ID:</t>
  </si>
  <si>
    <t>Minimum stable generation (MW)</t>
  </si>
  <si>
    <t>Minimum off time (minutes)</t>
  </si>
  <si>
    <t>No load heat rate estimate (GJ/hour)</t>
  </si>
  <si>
    <t>Incremental heat rate estimate (GJ/MWh)</t>
  </si>
  <si>
    <t>Warmth category</t>
  </si>
  <si>
    <t>HOT</t>
  </si>
  <si>
    <t>WARM</t>
  </si>
  <si>
    <t>COLD</t>
  </si>
  <si>
    <t>Lower limit (hours)</t>
  </si>
  <si>
    <t>Maximum run up time (minutes)</t>
  </si>
  <si>
    <t>Minimum on time (minutes)</t>
  </si>
  <si>
    <t>Initial start-up time (minutes)</t>
  </si>
  <si>
    <t>- Cost Estimates sheet may be used to assist in the estimation of costs</t>
  </si>
  <si>
    <t>- Submission of Cost Estimates sheet is not required unless requested by the ISO under Section 206.2 of the ISO rules</t>
  </si>
  <si>
    <t>- Input cells are indicated in blue and are used for cost estimate calculations</t>
  </si>
  <si>
    <t>- Prefilled values are for demonstration purposes only</t>
  </si>
  <si>
    <t>Asset name</t>
  </si>
  <si>
    <t>MSG (MW)</t>
  </si>
  <si>
    <t>Start-up - lower limit (hours)</t>
  </si>
  <si>
    <t>Start-up - upper limit (hours)</t>
  </si>
  <si>
    <t>Ramp rate to MSG (MW/minute)</t>
  </si>
  <si>
    <t>No load heat rate (GJ/hour)</t>
  </si>
  <si>
    <t>Incremental heat rate (GJ/MWh)</t>
  </si>
  <si>
    <t>Energy produced (MWh)</t>
  </si>
  <si>
    <t>Pre-sync fuel usage (GJ)</t>
  </si>
  <si>
    <t xml:space="preserve">Fuel Price ($/GJ) </t>
  </si>
  <si>
    <t>Carbon intensity (t C02e per GJ)</t>
  </si>
  <si>
    <t>TIER electricity HPB (t CO2e per MWh)</t>
  </si>
  <si>
    <t>Carbon compliance rate ($ per t C02e)</t>
  </si>
  <si>
    <t>Tonnes of CO2e for total fuel usage</t>
  </si>
  <si>
    <t>Excess CO2e over OBA (tonnes)</t>
  </si>
  <si>
    <t>Carbon cost   ($/MWh)</t>
  </si>
  <si>
    <t>Fuel cost total ($)</t>
  </si>
  <si>
    <t>Fuel cost ($/MWh)</t>
  </si>
  <si>
    <t>Pool trading charge ($/MWh)</t>
  </si>
  <si>
    <t>Pool trading charge Total ($)</t>
  </si>
  <si>
    <t>Totalized energy cost  ($/MWh)</t>
  </si>
  <si>
    <t>Totalized energy cost  ($)</t>
  </si>
  <si>
    <t>ASSET1</t>
  </si>
  <si>
    <t>Hot</t>
  </si>
  <si>
    <t>Warm</t>
  </si>
  <si>
    <t>Cold</t>
  </si>
  <si>
    <t>-</t>
  </si>
  <si>
    <t>Loss Factor %</t>
  </si>
  <si>
    <t>Start-up variable O&amp;M cost estimate ($)</t>
  </si>
  <si>
    <t>Start-up emissions cost estimate ($)</t>
  </si>
  <si>
    <t>Estimated Cost Parameters and Physical Constraints Template</t>
  </si>
  <si>
    <t>Start-up heat (GJ)</t>
  </si>
  <si>
    <t>Variable O&amp;M cost estimate at MSG ($/hour)</t>
  </si>
  <si>
    <t>Emissions cost estimate at MSG ($/hour)</t>
  </si>
  <si>
    <t>Post-sync fuel usage to MSG (GJ)</t>
  </si>
  <si>
    <t>Start-up OBA allowance (t C02e)</t>
  </si>
  <si>
    <t xml:space="preserve">Start-up Emissions cost total ($) </t>
  </si>
  <si>
    <t>Pre-Sync O&amp;M Cost</t>
  </si>
  <si>
    <t>Variable O&amp;M charge to MSG ($/MWh)</t>
  </si>
  <si>
    <t>Start-up Variable O&amp;M Cost ($)</t>
  </si>
  <si>
    <t>Hourly costs while operating at MSG</t>
  </si>
  <si>
    <t>Hourly Tonnes of CO2e at MSG</t>
  </si>
  <si>
    <t>Hourly OBA allowance at MSG (t C02e)</t>
  </si>
  <si>
    <t>Emissions cost estimate at MSG ($)</t>
  </si>
  <si>
    <t>Variable O&amp;M Cost Estimate at MSG ($)</t>
  </si>
  <si>
    <r>
      <t>- Please refer to ID #2024-005, Interim Supply Cushion Directives</t>
    </r>
    <r>
      <rPr>
        <i/>
        <sz val="12"/>
        <color theme="1"/>
        <rFont val="Arial"/>
        <family val="2"/>
      </rPr>
      <t>,</t>
    </r>
    <r>
      <rPr>
        <sz val="12"/>
        <color theme="1"/>
        <rFont val="Arial"/>
        <family val="2"/>
      </rPr>
      <t xml:space="preserve"> for further information to assist in the completion of this template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</si>
</sst>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_(* #,##0.0_);_(* \(#,##0.0\);_(* &quot;-&quot;??_);_(@_)"/>
    <numFmt numFmtId="169" formatCode="_(* #,##0.0000_);_(* \(#,##0.0000\);_(* &quot;-&quot;??_);_(@_)"/>
    <numFmt numFmtId="170" formatCode="_(* #,##0.0_);_(* \(#,##0.0\);_(* &quot;-&quot;?_);_(@_)"/>
    <numFmt numFmtId="171" formatCode="_(* #,##0.000_);_(* \(#,##0.000\);_(* &quot;-&quot;???_);_(@_)"/>
    <numFmt numFmtId="172" formatCode="_(&quot;$&quot;* #,##0.000_);_(&quot;$&quot;* \(#,##0.000\);_(&quot;$&quot;* &quot;-&quot;??_);_(@_)"/>
    <numFmt numFmtId="173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4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2">
    <xf numFmtId="0" fontId="0" fillId="0" borderId="0" xfId="0"/>
    <xf numFmtId="166" fontId="0" fillId="0" borderId="0" xfId="0" applyNumberFormat="1"/>
    <xf numFmtId="171" fontId="0" fillId="0" borderId="0" xfId="0" applyNumberFormat="1"/>
    <xf numFmtId="170" fontId="0" fillId="0" borderId="0" xfId="0" applyNumberFormat="1"/>
    <xf numFmtId="0" fontId="1" fillId="2" borderId="3" xfId="0" applyFont="1" applyFill="1" applyBorder="1" applyAlignment="1">
      <alignment wrapText="1"/>
    </xf>
    <xf numFmtId="0" fontId="4" fillId="0" borderId="0" xfId="0" applyFont="1"/>
    <xf numFmtId="0" fontId="4" fillId="0" borderId="4" xfId="0" applyFont="1" applyBorder="1"/>
    <xf numFmtId="0" fontId="6" fillId="0" borderId="0" xfId="0" applyFont="1" applyAlignment="1">
      <alignment wrapText="1"/>
    </xf>
    <xf numFmtId="168" fontId="2" fillId="6" borderId="1" xfId="1" applyNumberFormat="1" applyFont="1" applyFill="1" applyBorder="1" applyAlignment="1" applyProtection="1">
      <alignment horizontal="left"/>
    </xf>
    <xf numFmtId="0" fontId="6" fillId="0" borderId="6" xfId="0" applyFont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5" fillId="0" borderId="0" xfId="0" applyFont="1"/>
    <xf numFmtId="0" fontId="2" fillId="0" borderId="0" xfId="0" applyFont="1"/>
    <xf numFmtId="167" fontId="2" fillId="8" borderId="1" xfId="1" applyNumberFormat="1" applyFont="1" applyFill="1" applyBorder="1" applyAlignment="1" applyProtection="1">
      <alignment horizontal="left"/>
      <protection locked="0"/>
    </xf>
    <xf numFmtId="0" fontId="4" fillId="0" borderId="0" xfId="0" quotePrefix="1" applyFont="1"/>
    <xf numFmtId="0" fontId="2" fillId="9" borderId="3" xfId="0" applyFont="1" applyFill="1" applyBorder="1" applyAlignment="1">
      <alignment wrapText="1"/>
    </xf>
    <xf numFmtId="0" fontId="2" fillId="0" borderId="0" xfId="0" quotePrefix="1" applyFont="1"/>
    <xf numFmtId="0" fontId="9" fillId="0" borderId="0" xfId="0" applyFont="1"/>
    <xf numFmtId="168" fontId="1" fillId="8" borderId="5" xfId="1" applyNumberFormat="1" applyFont="1" applyFill="1" applyBorder="1" applyAlignment="1" applyProtection="1">
      <alignment horizontal="left"/>
      <protection locked="0"/>
    </xf>
    <xf numFmtId="167" fontId="2" fillId="8" borderId="1" xfId="1" applyNumberFormat="1" applyFont="1" applyFill="1" applyBorder="1" applyAlignment="1">
      <alignment horizontal="left"/>
    </xf>
    <xf numFmtId="168" fontId="2" fillId="8" borderId="1" xfId="1" applyNumberFormat="1" applyFont="1" applyFill="1" applyBorder="1" applyAlignment="1">
      <alignment horizontal="left"/>
    </xf>
    <xf numFmtId="0" fontId="1" fillId="3" borderId="3" xfId="0" applyFont="1" applyFill="1" applyBorder="1" applyAlignment="1">
      <alignment wrapText="1"/>
    </xf>
    <xf numFmtId="168" fontId="2" fillId="0" borderId="2" xfId="1" applyNumberFormat="1" applyFont="1" applyBorder="1" applyAlignment="1" applyProtection="1">
      <alignment horizontal="left"/>
      <protection locked="0"/>
    </xf>
    <xf numFmtId="168" fontId="2" fillId="4" borderId="2" xfId="1" applyNumberFormat="1" applyFont="1" applyFill="1" applyBorder="1" applyAlignment="1" applyProtection="1">
      <alignment horizontal="left"/>
      <protection locked="0"/>
    </xf>
    <xf numFmtId="168" fontId="2" fillId="0" borderId="2" xfId="1" applyNumberFormat="1" applyFont="1" applyFill="1" applyBorder="1" applyAlignment="1" applyProtection="1">
      <alignment horizontal="left"/>
      <protection locked="0"/>
    </xf>
    <xf numFmtId="167" fontId="2" fillId="4" borderId="2" xfId="1" applyNumberFormat="1" applyFont="1" applyFill="1" applyBorder="1" applyAlignment="1" applyProtection="1">
      <alignment horizontal="left"/>
      <protection locked="0"/>
    </xf>
    <xf numFmtId="166" fontId="2" fillId="4" borderId="2" xfId="1" applyFont="1" applyFill="1" applyBorder="1" applyAlignment="1" applyProtection="1">
      <alignment horizontal="left"/>
      <protection locked="0"/>
    </xf>
    <xf numFmtId="168" fontId="4" fillId="0" borderId="2" xfId="0" applyNumberFormat="1" applyFont="1" applyBorder="1"/>
    <xf numFmtId="166" fontId="4" fillId="0" borderId="2" xfId="0" applyNumberFormat="1" applyFont="1" applyBorder="1"/>
    <xf numFmtId="165" fontId="2" fillId="4" borderId="2" xfId="2" applyFont="1" applyFill="1" applyBorder="1" applyAlignment="1" applyProtection="1">
      <alignment horizontal="left"/>
      <protection locked="0"/>
    </xf>
    <xf numFmtId="169" fontId="2" fillId="4" borderId="2" xfId="1" applyNumberFormat="1" applyFont="1" applyFill="1" applyBorder="1" applyAlignment="1" applyProtection="1">
      <alignment horizontal="left"/>
      <protection locked="0"/>
    </xf>
    <xf numFmtId="0" fontId="4" fillId="0" borderId="2" xfId="0" applyFont="1" applyBorder="1"/>
    <xf numFmtId="165" fontId="4" fillId="5" borderId="2" xfId="0" applyNumberFormat="1" applyFont="1" applyFill="1" applyBorder="1"/>
    <xf numFmtId="165" fontId="4" fillId="0" borderId="2" xfId="2" applyFont="1" applyBorder="1"/>
    <xf numFmtId="172" fontId="2" fillId="4" borderId="2" xfId="2" applyNumberFormat="1" applyFont="1" applyFill="1" applyBorder="1" applyAlignment="1" applyProtection="1">
      <alignment horizontal="left"/>
      <protection locked="0"/>
    </xf>
    <xf numFmtId="165" fontId="4" fillId="5" borderId="2" xfId="2" applyFont="1" applyFill="1" applyBorder="1"/>
    <xf numFmtId="165" fontId="4" fillId="0" borderId="2" xfId="0" applyNumberFormat="1" applyFont="1" applyBorder="1"/>
    <xf numFmtId="168" fontId="2" fillId="0" borderId="1" xfId="1" applyNumberFormat="1" applyFont="1" applyBorder="1" applyAlignment="1" applyProtection="1">
      <alignment horizontal="left"/>
      <protection locked="0"/>
    </xf>
    <xf numFmtId="168" fontId="2" fillId="4" borderId="1" xfId="1" applyNumberFormat="1" applyFont="1" applyFill="1" applyBorder="1" applyAlignment="1" applyProtection="1">
      <alignment horizontal="left"/>
      <protection locked="0"/>
    </xf>
    <xf numFmtId="167" fontId="2" fillId="4" borderId="1" xfId="1" applyNumberFormat="1" applyFont="1" applyFill="1" applyBorder="1" applyAlignment="1" applyProtection="1">
      <alignment horizontal="left"/>
      <protection locked="0"/>
    </xf>
    <xf numFmtId="166" fontId="2" fillId="4" borderId="1" xfId="1" applyFont="1" applyFill="1" applyBorder="1" applyAlignment="1" applyProtection="1">
      <alignment horizontal="left"/>
      <protection locked="0"/>
    </xf>
    <xf numFmtId="166" fontId="4" fillId="0" borderId="1" xfId="0" applyNumberFormat="1" applyFont="1" applyBorder="1"/>
    <xf numFmtId="165" fontId="2" fillId="4" borderId="1" xfId="2" applyFont="1" applyFill="1" applyBorder="1" applyAlignment="1" applyProtection="1">
      <alignment horizontal="left"/>
      <protection locked="0"/>
    </xf>
    <xf numFmtId="169" fontId="2" fillId="4" borderId="1" xfId="1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/>
    <xf numFmtId="165" fontId="4" fillId="5" borderId="1" xfId="0" applyNumberFormat="1" applyFont="1" applyFill="1" applyBorder="1"/>
    <xf numFmtId="165" fontId="4" fillId="0" borderId="1" xfId="2" applyFont="1" applyBorder="1"/>
    <xf numFmtId="172" fontId="2" fillId="4" borderId="1" xfId="2" applyNumberFormat="1" applyFont="1" applyFill="1" applyBorder="1" applyAlignment="1" applyProtection="1">
      <alignment horizontal="left"/>
      <protection locked="0"/>
    </xf>
    <xf numFmtId="165" fontId="4" fillId="5" borderId="1" xfId="2" applyFont="1" applyFill="1" applyBorder="1"/>
    <xf numFmtId="165" fontId="4" fillId="0" borderId="1" xfId="0" applyNumberFormat="1" applyFont="1" applyBorder="1"/>
    <xf numFmtId="164" fontId="2" fillId="8" borderId="1" xfId="1" applyNumberFormat="1" applyFont="1" applyFill="1" applyBorder="1" applyAlignment="1" applyProtection="1">
      <alignment horizontal="left"/>
      <protection locked="0"/>
    </xf>
    <xf numFmtId="0" fontId="6" fillId="0" borderId="7" xfId="0" applyFont="1" applyBorder="1" applyAlignment="1">
      <alignment wrapText="1"/>
    </xf>
    <xf numFmtId="168" fontId="2" fillId="8" borderId="8" xfId="1" applyNumberFormat="1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168" fontId="2" fillId="0" borderId="0" xfId="1" applyNumberFormat="1" applyFont="1" applyFill="1" applyBorder="1" applyAlignment="1">
      <alignment horizontal="left"/>
    </xf>
    <xf numFmtId="0" fontId="0" fillId="0" borderId="0" xfId="0" applyFill="1"/>
    <xf numFmtId="0" fontId="6" fillId="0" borderId="0" xfId="0" applyFont="1" applyFill="1" applyBorder="1" applyAlignment="1">
      <alignment wrapText="1"/>
    </xf>
    <xf numFmtId="0" fontId="0" fillId="0" borderId="0" xfId="0" applyFill="1" applyBorder="1"/>
    <xf numFmtId="173" fontId="2" fillId="8" borderId="1" xfId="1" applyNumberFormat="1" applyFont="1" applyFill="1" applyBorder="1" applyAlignment="1">
      <alignment horizontal="left"/>
    </xf>
    <xf numFmtId="10" fontId="2" fillId="8" borderId="1" xfId="1" applyNumberFormat="1" applyFont="1" applyFill="1" applyBorder="1" applyAlignment="1">
      <alignment horizontal="left"/>
    </xf>
    <xf numFmtId="0" fontId="6" fillId="0" borderId="0" xfId="0" applyFont="1"/>
    <xf numFmtId="0" fontId="10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6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99CCFF"/>
        </patternFill>
      </fill>
      <border outline="0">
        <left style="thin">
          <color indexed="64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99CCFF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1" defaultTableStyle="TableStyleMedium2" defaultPivotStyle="PivotStyleLight16">
    <tableStyle name="Invisible" pivot="0" table="0" count="0" xr9:uid="{F8523AC8-DFE3-4C20-99C5-40DE28A12768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F452D-F7D4-4DA9-835B-D3331B6D9358}" name="Table13" displayName="Table13" ref="A20:D27" totalsRowShown="0" headerRowDxfId="5" dataDxfId="4">
  <autoFilter ref="A20:D27" xr:uid="{EAEF452D-F7D4-4DA9-835B-D3331B6D9358}"/>
  <tableColumns count="4">
    <tableColumn id="1" xr3:uid="{EF145E58-9625-4B57-AF6B-036B9488B81F}" name="Warmth category" dataDxfId="3"/>
    <tableColumn id="2" xr3:uid="{CB3C5ACD-BC18-4C7D-BB58-77F42690960C}" name="HOT" dataDxfId="2"/>
    <tableColumn id="3" xr3:uid="{C22F5399-D088-481B-8850-37C37905C5AB}" name="WARM" dataDxfId="1"/>
    <tableColumn id="4" xr3:uid="{09CE599B-0B9E-4721-B8A5-71483660D721}" name="COLD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2143-848D-4B02-9C95-D0565F213243}">
  <sheetPr>
    <tabColor theme="9"/>
  </sheetPr>
  <dimension ref="A1:K33"/>
  <sheetViews>
    <sheetView showGridLines="0" tabSelected="1" zoomScaleNormal="100" workbookViewId="0"/>
  </sheetViews>
  <sheetFormatPr defaultRowHeight="15" x14ac:dyDescent="0.25"/>
  <cols>
    <col min="1" max="1" width="22.85546875" customWidth="1"/>
    <col min="2" max="2" width="19.140625" customWidth="1"/>
    <col min="3" max="3" width="15" customWidth="1"/>
    <col min="4" max="4" width="17.42578125" customWidth="1"/>
    <col min="5" max="5" width="13.140625" customWidth="1"/>
    <col min="6" max="6" width="17.42578125" customWidth="1"/>
    <col min="7" max="7" width="14.140625" bestFit="1" customWidth="1"/>
  </cols>
  <sheetData>
    <row r="1" spans="1:11" ht="18" x14ac:dyDescent="0.25">
      <c r="A1" s="11" t="s">
        <v>0</v>
      </c>
    </row>
    <row r="2" spans="1:11" ht="18" x14ac:dyDescent="0.25">
      <c r="A2" s="11" t="s">
        <v>53</v>
      </c>
    </row>
    <row r="3" spans="1:11" ht="18.75" x14ac:dyDescent="0.3">
      <c r="A3" s="11" t="s">
        <v>2</v>
      </c>
    </row>
    <row r="5" spans="1:11" ht="15.75" x14ac:dyDescent="0.25">
      <c r="A5" s="12" t="s">
        <v>3</v>
      </c>
    </row>
    <row r="6" spans="1:11" ht="15.75" x14ac:dyDescent="0.25">
      <c r="A6" s="14" t="s">
        <v>4</v>
      </c>
    </row>
    <row r="7" spans="1:11" ht="15.75" x14ac:dyDescent="0.25">
      <c r="A7" s="14" t="s">
        <v>5</v>
      </c>
    </row>
    <row r="8" spans="1:11" ht="15.75" x14ac:dyDescent="0.25">
      <c r="A8" s="14" t="s">
        <v>68</v>
      </c>
    </row>
    <row r="9" spans="1:11" ht="15.75" x14ac:dyDescent="0.25">
      <c r="A9" s="5"/>
      <c r="B9" s="5"/>
      <c r="C9" s="5"/>
      <c r="D9" s="5"/>
    </row>
    <row r="10" spans="1:11" ht="15.75" x14ac:dyDescent="0.25">
      <c r="A10" s="4" t="s">
        <v>6</v>
      </c>
      <c r="B10" s="18"/>
      <c r="C10" s="6"/>
      <c r="G10" s="60"/>
    </row>
    <row r="11" spans="1:11" ht="31.5" x14ac:dyDescent="0.25">
      <c r="A11" s="10" t="s">
        <v>7</v>
      </c>
      <c r="B11" s="19"/>
      <c r="C11" s="5"/>
      <c r="D11" s="7"/>
      <c r="F11" s="7"/>
      <c r="G11" s="54"/>
      <c r="I11" s="55"/>
      <c r="J11" s="55"/>
      <c r="K11" s="55"/>
    </row>
    <row r="12" spans="1:11" ht="31.5" x14ac:dyDescent="0.25">
      <c r="A12" s="9" t="s">
        <v>8</v>
      </c>
      <c r="B12" s="19"/>
      <c r="C12" s="5"/>
      <c r="D12" s="7"/>
      <c r="F12" s="7"/>
      <c r="G12" s="54"/>
      <c r="I12" s="55"/>
      <c r="J12" s="55"/>
      <c r="K12" s="55"/>
    </row>
    <row r="13" spans="1:11" ht="35.1" customHeight="1" x14ac:dyDescent="0.25">
      <c r="A13" s="10" t="s">
        <v>9</v>
      </c>
      <c r="B13" s="20"/>
      <c r="D13" s="7"/>
      <c r="F13" s="7"/>
      <c r="G13" s="54"/>
    </row>
    <row r="14" spans="1:11" ht="33.6" customHeight="1" x14ac:dyDescent="0.25">
      <c r="A14" s="51" t="s">
        <v>10</v>
      </c>
      <c r="B14" s="52"/>
      <c r="D14" s="7"/>
      <c r="F14" s="7"/>
      <c r="G14" s="54"/>
    </row>
    <row r="15" spans="1:11" ht="47.25" x14ac:dyDescent="0.25">
      <c r="A15" s="53" t="s">
        <v>55</v>
      </c>
      <c r="B15" s="58"/>
      <c r="D15" s="7"/>
      <c r="F15" s="7"/>
      <c r="G15" s="54"/>
    </row>
    <row r="16" spans="1:11" ht="47.25" x14ac:dyDescent="0.25">
      <c r="A16" s="53" t="s">
        <v>56</v>
      </c>
      <c r="B16" s="58"/>
      <c r="D16" s="7"/>
      <c r="F16" s="7"/>
      <c r="G16" s="54"/>
    </row>
    <row r="17" spans="1:7" ht="15.75" x14ac:dyDescent="0.25">
      <c r="A17" s="53" t="s">
        <v>50</v>
      </c>
      <c r="B17" s="59"/>
      <c r="D17" s="7"/>
      <c r="F17" s="7"/>
      <c r="G17" s="54"/>
    </row>
    <row r="18" spans="1:7" ht="15.75" x14ac:dyDescent="0.25">
      <c r="A18" s="7"/>
      <c r="B18" s="54"/>
      <c r="D18" s="7"/>
      <c r="F18" s="7"/>
      <c r="G18" s="54"/>
    </row>
    <row r="20" spans="1:7" ht="15.75" x14ac:dyDescent="0.25">
      <c r="A20" s="4" t="s">
        <v>11</v>
      </c>
      <c r="B20" s="4" t="s">
        <v>12</v>
      </c>
      <c r="C20" s="4" t="s">
        <v>13</v>
      </c>
      <c r="D20" s="4" t="s">
        <v>14</v>
      </c>
    </row>
    <row r="21" spans="1:7" ht="15.75" x14ac:dyDescent="0.25">
      <c r="A21" s="7" t="s">
        <v>15</v>
      </c>
      <c r="B21" s="8">
        <v>0</v>
      </c>
      <c r="C21" s="13"/>
      <c r="D21" s="13"/>
    </row>
    <row r="22" spans="1:7" ht="31.5" x14ac:dyDescent="0.25">
      <c r="A22" s="7" t="s">
        <v>16</v>
      </c>
      <c r="B22" s="13"/>
      <c r="C22" s="13"/>
      <c r="D22" s="13"/>
    </row>
    <row r="23" spans="1:7" ht="31.5" x14ac:dyDescent="0.25">
      <c r="A23" s="7" t="s">
        <v>17</v>
      </c>
      <c r="B23" s="13"/>
      <c r="C23" s="13"/>
      <c r="D23" s="13"/>
    </row>
    <row r="24" spans="1:7" ht="31.5" x14ac:dyDescent="0.25">
      <c r="A24" s="7" t="s">
        <v>18</v>
      </c>
      <c r="B24" s="13"/>
      <c r="C24" s="13"/>
      <c r="D24" s="13"/>
    </row>
    <row r="25" spans="1:7" ht="15.75" x14ac:dyDescent="0.25">
      <c r="A25" s="7" t="s">
        <v>54</v>
      </c>
      <c r="B25" s="13"/>
      <c r="C25" s="13"/>
      <c r="D25" s="13"/>
    </row>
    <row r="26" spans="1:7" ht="47.25" x14ac:dyDescent="0.25">
      <c r="A26" s="7" t="s">
        <v>51</v>
      </c>
      <c r="B26" s="50"/>
      <c r="C26" s="50"/>
      <c r="D26" s="50"/>
    </row>
    <row r="27" spans="1:7" ht="31.5" x14ac:dyDescent="0.25">
      <c r="A27" s="7" t="s">
        <v>52</v>
      </c>
      <c r="B27" s="50"/>
      <c r="C27" s="50"/>
      <c r="D27" s="50"/>
    </row>
    <row r="31" spans="1:7" x14ac:dyDescent="0.25">
      <c r="A31" s="57"/>
      <c r="B31" s="57"/>
      <c r="C31" s="57"/>
    </row>
    <row r="32" spans="1:7" ht="15.75" x14ac:dyDescent="0.25">
      <c r="A32" s="56"/>
      <c r="B32" s="57"/>
      <c r="C32" s="57"/>
    </row>
    <row r="33" spans="1:3" ht="15.75" x14ac:dyDescent="0.25">
      <c r="A33" s="56"/>
      <c r="B33" s="57"/>
      <c r="C33" s="57"/>
    </row>
  </sheetData>
  <dataValidations count="3">
    <dataValidation type="decimal" operator="greaterThanOrEqual" allowBlank="1" showInputMessage="1" showErrorMessage="1" sqref="B22:D27 C21:D21 B11:B16" xr:uid="{1D01C2CD-1D1C-4E8D-B2F4-C350ADDF116A}">
      <formula1>0</formula1>
    </dataValidation>
    <dataValidation type="decimal" allowBlank="1" showInputMessage="1" showErrorMessage="1" sqref="B17" xr:uid="{B7E8F6F4-2C67-4AAE-BD1A-5DCA2380EB0E}">
      <formula1>0</formula1>
      <formula2>100</formula2>
    </dataValidation>
    <dataValidation type="whole" operator="equal" allowBlank="1" showInputMessage="1" showErrorMessage="1" sqref="B21" xr:uid="{751AFC62-6609-4FF6-A93D-BE12F85FD194}">
      <formula1>0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0126-79B5-435F-960A-21BF3C64AB24}">
  <sheetPr>
    <tabColor theme="9"/>
  </sheetPr>
  <dimension ref="A1:AF43"/>
  <sheetViews>
    <sheetView showGridLines="0" zoomScaleNormal="100" workbookViewId="0"/>
  </sheetViews>
  <sheetFormatPr defaultRowHeight="15" x14ac:dyDescent="0.25"/>
  <cols>
    <col min="1" max="1" width="15.7109375" customWidth="1"/>
    <col min="2" max="2" width="13" customWidth="1"/>
    <col min="3" max="3" width="17.42578125" customWidth="1"/>
    <col min="4" max="4" width="20" bestFit="1" customWidth="1"/>
    <col min="5" max="5" width="20" customWidth="1"/>
    <col min="6" max="6" width="17.28515625" customWidth="1"/>
    <col min="7" max="7" width="20" customWidth="1"/>
    <col min="8" max="10" width="12.5703125" customWidth="1"/>
    <col min="11" max="11" width="16.28515625" customWidth="1"/>
    <col min="12" max="12" width="13.85546875" customWidth="1"/>
    <col min="13" max="13" width="13" customWidth="1"/>
    <col min="14" max="14" width="20.5703125" bestFit="1" customWidth="1"/>
    <col min="15" max="15" width="12.28515625" customWidth="1"/>
    <col min="16" max="16" width="13.28515625" customWidth="1"/>
    <col min="17" max="17" width="15.7109375" customWidth="1"/>
    <col min="18" max="18" width="13.7109375" customWidth="1"/>
    <col min="19" max="19" width="19.28515625" customWidth="1"/>
    <col min="20" max="20" width="15.28515625" customWidth="1"/>
    <col min="21" max="21" width="18.28515625" bestFit="1" customWidth="1"/>
    <col min="22" max="22" width="17" bestFit="1" customWidth="1"/>
    <col min="23" max="23" width="17.85546875" bestFit="1" customWidth="1"/>
    <col min="24" max="24" width="15.140625" bestFit="1" customWidth="1"/>
    <col min="25" max="25" width="12.85546875" bestFit="1" customWidth="1"/>
    <col min="26" max="26" width="12.85546875" customWidth="1"/>
    <col min="27" max="27" width="11" customWidth="1"/>
    <col min="28" max="28" width="12.7109375" customWidth="1"/>
    <col min="29" max="29" width="13.7109375" customWidth="1"/>
    <col min="30" max="31" width="17" bestFit="1" customWidth="1"/>
    <col min="32" max="32" width="19.7109375" customWidth="1"/>
  </cols>
  <sheetData>
    <row r="1" spans="1:32" ht="18" x14ac:dyDescent="0.25">
      <c r="A1" s="11" t="s">
        <v>0</v>
      </c>
      <c r="O1" s="1"/>
    </row>
    <row r="2" spans="1:32" ht="18" x14ac:dyDescent="0.25">
      <c r="A2" s="11" t="s">
        <v>1</v>
      </c>
      <c r="O2" s="1"/>
    </row>
    <row r="3" spans="1:32" ht="18.75" x14ac:dyDescent="0.3">
      <c r="A3" s="17" t="s">
        <v>2</v>
      </c>
      <c r="O3" s="1"/>
    </row>
    <row r="4" spans="1:32" ht="18" x14ac:dyDescent="0.25">
      <c r="A4" s="11"/>
      <c r="O4" s="1"/>
    </row>
    <row r="5" spans="1:32" ht="15.75" x14ac:dyDescent="0.25">
      <c r="A5" s="12" t="s">
        <v>3</v>
      </c>
      <c r="O5" s="1"/>
    </row>
    <row r="6" spans="1:32" ht="15.75" x14ac:dyDescent="0.25">
      <c r="A6" s="16" t="s">
        <v>19</v>
      </c>
      <c r="O6" s="1"/>
    </row>
    <row r="7" spans="1:32" ht="15.75" x14ac:dyDescent="0.25">
      <c r="A7" s="16" t="s">
        <v>20</v>
      </c>
      <c r="O7" s="1"/>
    </row>
    <row r="8" spans="1:32" ht="15.75" x14ac:dyDescent="0.25">
      <c r="A8" s="16" t="s">
        <v>21</v>
      </c>
      <c r="O8" s="1"/>
    </row>
    <row r="9" spans="1:32" ht="15.75" x14ac:dyDescent="0.25">
      <c r="A9" s="16" t="s">
        <v>22</v>
      </c>
      <c r="L9" s="3"/>
      <c r="O9" s="1"/>
    </row>
    <row r="10" spans="1:32" x14ac:dyDescent="0.25">
      <c r="O10" s="1"/>
    </row>
    <row r="11" spans="1:32" x14ac:dyDescent="0.25">
      <c r="O11" s="1"/>
    </row>
    <row r="12" spans="1:32" ht="78.75" x14ac:dyDescent="0.25">
      <c r="A12" s="4" t="s">
        <v>23</v>
      </c>
      <c r="B12" s="4" t="s">
        <v>11</v>
      </c>
      <c r="C12" s="4" t="s">
        <v>24</v>
      </c>
      <c r="D12" s="4" t="s">
        <v>25</v>
      </c>
      <c r="E12" s="4" t="s">
        <v>26</v>
      </c>
      <c r="F12" s="4" t="s">
        <v>27</v>
      </c>
      <c r="G12" s="4" t="s">
        <v>16</v>
      </c>
      <c r="H12" s="4" t="s">
        <v>18</v>
      </c>
      <c r="I12" s="4" t="s">
        <v>54</v>
      </c>
      <c r="J12" s="4" t="s">
        <v>28</v>
      </c>
      <c r="K12" s="4" t="s">
        <v>29</v>
      </c>
      <c r="L12" s="4" t="s">
        <v>30</v>
      </c>
      <c r="M12" s="4" t="s">
        <v>31</v>
      </c>
      <c r="N12" s="4" t="s">
        <v>57</v>
      </c>
      <c r="O12" s="4" t="s">
        <v>32</v>
      </c>
      <c r="P12" s="4" t="s">
        <v>33</v>
      </c>
      <c r="Q12" s="4" t="s">
        <v>34</v>
      </c>
      <c r="R12" s="4" t="s">
        <v>35</v>
      </c>
      <c r="S12" s="4" t="s">
        <v>36</v>
      </c>
      <c r="T12" s="4" t="s">
        <v>58</v>
      </c>
      <c r="U12" s="4" t="s">
        <v>37</v>
      </c>
      <c r="V12" s="21" t="s">
        <v>59</v>
      </c>
      <c r="W12" s="4" t="s">
        <v>38</v>
      </c>
      <c r="X12" s="4" t="s">
        <v>39</v>
      </c>
      <c r="Y12" s="4" t="s">
        <v>40</v>
      </c>
      <c r="Z12" s="4" t="s">
        <v>60</v>
      </c>
      <c r="AA12" s="4" t="s">
        <v>61</v>
      </c>
      <c r="AB12" s="21" t="s">
        <v>62</v>
      </c>
      <c r="AC12" s="4" t="s">
        <v>41</v>
      </c>
      <c r="AD12" s="21" t="s">
        <v>42</v>
      </c>
      <c r="AE12" s="4" t="s">
        <v>43</v>
      </c>
      <c r="AF12" s="4" t="s">
        <v>44</v>
      </c>
    </row>
    <row r="13" spans="1:32" ht="15.75" x14ac:dyDescent="0.25">
      <c r="A13" s="15" t="s">
        <v>45</v>
      </c>
      <c r="B13" s="22" t="s">
        <v>46</v>
      </c>
      <c r="C13" s="23">
        <v>120</v>
      </c>
      <c r="D13" s="23">
        <v>0</v>
      </c>
      <c r="E13" s="22">
        <f>IF(B13="COLD",D13,(D14-0.001))</f>
        <v>4.9989999999999997</v>
      </c>
      <c r="F13" s="24">
        <f>C13/G13</f>
        <v>1</v>
      </c>
      <c r="G13" s="23">
        <v>120</v>
      </c>
      <c r="H13" s="25">
        <v>5</v>
      </c>
      <c r="I13" s="25">
        <v>800</v>
      </c>
      <c r="J13" s="23">
        <v>100</v>
      </c>
      <c r="K13" s="26">
        <v>8</v>
      </c>
      <c r="L13" s="27">
        <f>(C13*(G13/60/2))</f>
        <v>120</v>
      </c>
      <c r="M13" s="28">
        <f>I13</f>
        <v>800</v>
      </c>
      <c r="N13" s="28">
        <f>(K13*L13)+(G13/60*J13)</f>
        <v>1160</v>
      </c>
      <c r="O13" s="29">
        <v>3</v>
      </c>
      <c r="P13" s="30">
        <v>5.6099999999999997E-2</v>
      </c>
      <c r="Q13" s="30">
        <v>0.35520000000000002</v>
      </c>
      <c r="R13" s="29">
        <v>80</v>
      </c>
      <c r="S13" s="31">
        <f>P13*(M13+N13)</f>
        <v>109.95599999999999</v>
      </c>
      <c r="T13" s="31">
        <f>Q13*L13</f>
        <v>42.624000000000002</v>
      </c>
      <c r="U13" s="31">
        <f>S13-T13</f>
        <v>67.331999999999994</v>
      </c>
      <c r="V13" s="32">
        <f>U13*R13</f>
        <v>5386.5599999999995</v>
      </c>
      <c r="W13" s="31">
        <f>V13/L13</f>
        <v>44.887999999999998</v>
      </c>
      <c r="X13" s="33">
        <f>O13*(M13+N13)</f>
        <v>5880</v>
      </c>
      <c r="Y13" s="33">
        <f>X13/L13</f>
        <v>49</v>
      </c>
      <c r="Z13" s="29">
        <v>200</v>
      </c>
      <c r="AA13" s="29">
        <v>4</v>
      </c>
      <c r="AB13" s="35">
        <f>AA13*L13 + Z13</f>
        <v>680</v>
      </c>
      <c r="AC13" s="34">
        <v>0.375</v>
      </c>
      <c r="AD13" s="35">
        <f>AC13*L13</f>
        <v>45</v>
      </c>
      <c r="AE13" s="36">
        <f>(W13+Y13+AA13+AC13)</f>
        <v>98.263000000000005</v>
      </c>
      <c r="AF13" s="36">
        <f>AE13*L13</f>
        <v>11791.560000000001</v>
      </c>
    </row>
    <row r="14" spans="1:32" ht="15.75" x14ac:dyDescent="0.25">
      <c r="A14" s="15" t="s">
        <v>45</v>
      </c>
      <c r="B14" s="37" t="s">
        <v>47</v>
      </c>
      <c r="C14" s="38">
        <v>120</v>
      </c>
      <c r="D14" s="38">
        <v>5</v>
      </c>
      <c r="E14" s="37">
        <f t="shared" ref="E14" si="0">IF(B14="COLD",D14,(D15-0.001))</f>
        <v>19.998999999999999</v>
      </c>
      <c r="F14" s="22">
        <f>C14/G14</f>
        <v>1</v>
      </c>
      <c r="G14" s="23">
        <v>120</v>
      </c>
      <c r="H14" s="39">
        <v>90</v>
      </c>
      <c r="I14" s="39">
        <v>1200</v>
      </c>
      <c r="J14" s="38">
        <v>100</v>
      </c>
      <c r="K14" s="40">
        <v>8</v>
      </c>
      <c r="L14" s="27">
        <f t="shared" ref="L14:L15" si="1">(C14*(G14/60/2))</f>
        <v>120</v>
      </c>
      <c r="M14" s="41">
        <f>I14</f>
        <v>1200</v>
      </c>
      <c r="N14" s="28">
        <f>(K14*L14)+(G14/60*J14)</f>
        <v>1160</v>
      </c>
      <c r="O14" s="42">
        <v>3</v>
      </c>
      <c r="P14" s="43">
        <v>5.6099999999999997E-2</v>
      </c>
      <c r="Q14" s="43">
        <v>0.35520000000000002</v>
      </c>
      <c r="R14" s="42">
        <v>80</v>
      </c>
      <c r="S14" s="44">
        <f>P14*(M14+N14)</f>
        <v>132.39599999999999</v>
      </c>
      <c r="T14" s="44">
        <f>Q14*L14</f>
        <v>42.624000000000002</v>
      </c>
      <c r="U14" s="44">
        <f>S14-T14</f>
        <v>89.771999999999991</v>
      </c>
      <c r="V14" s="45">
        <f>U14*R14</f>
        <v>7181.7599999999993</v>
      </c>
      <c r="W14" s="44">
        <f>V14/L14</f>
        <v>59.847999999999992</v>
      </c>
      <c r="X14" s="46">
        <f>O14*(M14+N14)</f>
        <v>7080</v>
      </c>
      <c r="Y14" s="46">
        <f>X14/L14</f>
        <v>59</v>
      </c>
      <c r="Z14" s="29">
        <v>400</v>
      </c>
      <c r="AA14" s="42">
        <v>4</v>
      </c>
      <c r="AB14" s="35">
        <f>AA14*L14 + Z14</f>
        <v>880</v>
      </c>
      <c r="AC14" s="47">
        <v>0.375</v>
      </c>
      <c r="AD14" s="48">
        <f>AC14*L14</f>
        <v>45</v>
      </c>
      <c r="AE14" s="49">
        <f>(W14+Y14+AA14+AC14)</f>
        <v>123.22299999999998</v>
      </c>
      <c r="AF14" s="49">
        <f>AE14*L14</f>
        <v>14786.759999999998</v>
      </c>
    </row>
    <row r="15" spans="1:32" ht="15.75" x14ac:dyDescent="0.25">
      <c r="A15" s="15" t="s">
        <v>45</v>
      </c>
      <c r="B15" s="37" t="s">
        <v>48</v>
      </c>
      <c r="C15" s="38">
        <v>120</v>
      </c>
      <c r="D15" s="38">
        <v>20</v>
      </c>
      <c r="E15" s="37" t="s">
        <v>49</v>
      </c>
      <c r="F15" s="22">
        <f>C15/G15</f>
        <v>1</v>
      </c>
      <c r="G15" s="23">
        <v>120</v>
      </c>
      <c r="H15" s="39">
        <v>180</v>
      </c>
      <c r="I15" s="39">
        <v>2000</v>
      </c>
      <c r="J15" s="38">
        <v>100</v>
      </c>
      <c r="K15" s="40">
        <v>8</v>
      </c>
      <c r="L15" s="27">
        <f t="shared" si="1"/>
        <v>120</v>
      </c>
      <c r="M15" s="41">
        <f>I15</f>
        <v>2000</v>
      </c>
      <c r="N15" s="28">
        <f>(K15*L15)+(G15/60*J15)</f>
        <v>1160</v>
      </c>
      <c r="O15" s="42">
        <v>3</v>
      </c>
      <c r="P15" s="43">
        <v>5.6099999999999997E-2</v>
      </c>
      <c r="Q15" s="43">
        <v>0.35520000000000002</v>
      </c>
      <c r="R15" s="42">
        <v>80</v>
      </c>
      <c r="S15" s="44">
        <f>P15*(M15+N15)</f>
        <v>177.27599999999998</v>
      </c>
      <c r="T15" s="44">
        <f t="shared" ref="T15" si="2">Q15*L15</f>
        <v>42.624000000000002</v>
      </c>
      <c r="U15" s="44">
        <f>S15-T15</f>
        <v>134.65199999999999</v>
      </c>
      <c r="V15" s="45">
        <f>U15*R15</f>
        <v>10772.16</v>
      </c>
      <c r="W15" s="44">
        <f>V15/L15</f>
        <v>89.768000000000001</v>
      </c>
      <c r="X15" s="46">
        <f>O15*(M15+N15)</f>
        <v>9480</v>
      </c>
      <c r="Y15" s="46">
        <f>X15/L15</f>
        <v>79</v>
      </c>
      <c r="Z15" s="29">
        <v>600</v>
      </c>
      <c r="AA15" s="42">
        <v>4</v>
      </c>
      <c r="AB15" s="35">
        <f>AA15*L15 + Z15</f>
        <v>1080</v>
      </c>
      <c r="AC15" s="47">
        <v>0.375</v>
      </c>
      <c r="AD15" s="48">
        <f>AC15*L15</f>
        <v>45</v>
      </c>
      <c r="AE15" s="49">
        <f>(W15+Y15+AA15+AC15)</f>
        <v>173.143</v>
      </c>
      <c r="AF15" s="49">
        <f>AE15*L15</f>
        <v>20777.16</v>
      </c>
    </row>
    <row r="19" spans="1:14" x14ac:dyDescent="0.25">
      <c r="N19" s="2"/>
    </row>
    <row r="20" spans="1:14" ht="18.75" x14ac:dyDescent="0.3">
      <c r="A20" s="61" t="s">
        <v>63</v>
      </c>
      <c r="N20" s="2"/>
    </row>
    <row r="21" spans="1:14" ht="63" x14ac:dyDescent="0.25">
      <c r="A21" s="4" t="s">
        <v>23</v>
      </c>
      <c r="B21" s="4" t="s">
        <v>64</v>
      </c>
      <c r="C21" s="4" t="s">
        <v>65</v>
      </c>
      <c r="D21" s="4" t="s">
        <v>37</v>
      </c>
      <c r="E21" s="21" t="s">
        <v>66</v>
      </c>
      <c r="F21" s="21" t="s">
        <v>67</v>
      </c>
      <c r="N21" s="2"/>
    </row>
    <row r="22" spans="1:14" ht="15.75" x14ac:dyDescent="0.25">
      <c r="A22" s="15" t="s">
        <v>45</v>
      </c>
      <c r="B22" s="27">
        <f>((C13*K13)+J13)*P13</f>
        <v>59.465999999999994</v>
      </c>
      <c r="C22" s="31">
        <f>C13*Q13</f>
        <v>42.624000000000002</v>
      </c>
      <c r="D22" s="28">
        <f>B22-C22</f>
        <v>16.841999999999992</v>
      </c>
      <c r="E22" s="32">
        <f>(R13*D22)</f>
        <v>1347.3599999999992</v>
      </c>
      <c r="F22" s="35">
        <f>AA13*C13</f>
        <v>480</v>
      </c>
      <c r="N22" s="2"/>
    </row>
    <row r="43" ht="9" customHeight="1" x14ac:dyDescent="0.25"/>
  </sheetData>
  <sheetProtection selectLockedCells="1"/>
  <autoFilter ref="A12:AD15" xr:uid="{2F110126-79B5-435F-960A-21BF3C64AB24}"/>
  <dataValidations count="1">
    <dataValidation type="decimal" operator="greaterThanOrEqual" allowBlank="1" showInputMessage="1" showErrorMessage="1" sqref="C13:D15 G13:K15 O13:R15 AA13:AA15 AC13:AC15" xr:uid="{3EA81FE3-4A4E-4DA1-8DE3-D6963D4F5C8E}">
      <formula1>0</formula1>
    </dataValidation>
  </dataValidation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854f2212-fe43-4578-b841-38c95b77cb60}" enabled="1" method="Privileged" siteId="{9869aa0d-ebba-4f8c-9399-7dff7665b1d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Inputs</vt:lpstr>
      <vt:lpstr>Cost Estimates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2024-08-22T15:04:04Z</dcterms:created>
  <dcterms:modified xsi:type="dcterms:W3CDTF">2024-08-22T15:04:08Z</dcterms:modified>
  <cp:category/>
  <cp:contentStatus/>
</cp:coreProperties>
</file>