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66925"/>
  <xr:revisionPtr revIDLastSave="0" documentId="13_ncr:1_{A6057348-70A3-48DB-BAEE-919DACC17D73}" xr6:coauthVersionLast="47" xr6:coauthVersionMax="47" xr10:uidLastSave="{00000000-0000-0000-0000-000000000000}"/>
  <bookViews>
    <workbookView xWindow="-120" yWindow="-120" windowWidth="29040" windowHeight="15720" tabRatio="928" activeTab="1" xr2:uid="{9C74EA5C-FC85-BF43-97AC-C778185B6781}"/>
  </bookViews>
  <sheets>
    <sheet name="Notes" sheetId="1" r:id="rId1"/>
    <sheet name="Appendix A-1 2021 to 2025" sheetId="2" r:id="rId2"/>
    <sheet name="AC01E-2025 (Appendix D-1)" sheetId="19" r:id="rId3"/>
    <sheet name="AC04E-2024 (Appendix D-2)" sheetId="20" r:id="rId4"/>
    <sheet name="AC04E-2023 (Appendix D-3)" sheetId="21" r:id="rId5"/>
    <sheet name="AC04E-2022 (Appendix D-4)" sheetId="22" r:id="rId6"/>
    <sheet name="AC04E-2021 (Appendix D-5)" sheetId="23" r:id="rId7"/>
    <sheet name="Reconciliation" sheetId="25" state="hidden" r:id="rId8"/>
    <sheet name="Reconciliation (2)" sheetId="26" state="hidden" r:id="rId9"/>
  </sheets>
  <calcPr calcId="191029" iterateCount="1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9" i="2" l="1"/>
  <c r="E36" i="2" s="1"/>
  <c r="D29" i="2"/>
  <c r="C29" i="2"/>
  <c r="C36" i="2"/>
  <c r="D36" i="2"/>
  <c r="F36" i="2"/>
  <c r="B29" i="2"/>
  <c r="B36" i="2"/>
  <c r="F38" i="2" l="1"/>
  <c r="F39" i="2" s="1"/>
  <c r="E38" i="2"/>
  <c r="E39" i="2" s="1"/>
  <c r="D38" i="2"/>
  <c r="D39" i="2" s="1"/>
  <c r="C38" i="2"/>
  <c r="C39" i="2" s="1"/>
  <c r="B38" i="2"/>
  <c r="B39" i="2" s="1"/>
  <c r="J133" i="26" l="1"/>
  <c r="J132" i="26"/>
  <c r="J131" i="26"/>
  <c r="J130" i="26"/>
  <c r="J129" i="26"/>
  <c r="D128" i="26"/>
  <c r="C128" i="26"/>
  <c r="J128" i="26" s="1"/>
  <c r="G127" i="26"/>
  <c r="D127" i="26"/>
  <c r="J127" i="26" s="1"/>
  <c r="F126" i="26"/>
  <c r="D126" i="26"/>
  <c r="J126" i="26" s="1"/>
  <c r="D125" i="26"/>
  <c r="C125" i="26"/>
  <c r="J125" i="26" s="1"/>
  <c r="E124" i="26"/>
  <c r="D124" i="26"/>
  <c r="J124" i="26" s="1"/>
  <c r="F123" i="26"/>
  <c r="D123" i="26"/>
  <c r="J123" i="26" s="1"/>
  <c r="D122" i="26"/>
  <c r="C122" i="26"/>
  <c r="J122" i="26" s="1"/>
  <c r="E121" i="26"/>
  <c r="D121" i="26"/>
  <c r="J121" i="26" s="1"/>
  <c r="G120" i="26"/>
  <c r="D120" i="26"/>
  <c r="J120" i="26" s="1"/>
  <c r="F119" i="26"/>
  <c r="D119" i="26"/>
  <c r="J119" i="26" s="1"/>
  <c r="D118" i="26"/>
  <c r="C118" i="26"/>
  <c r="J118" i="26" s="1"/>
  <c r="E117" i="26"/>
  <c r="D117" i="26"/>
  <c r="J117" i="26" s="1"/>
  <c r="F116" i="26"/>
  <c r="D116" i="26"/>
  <c r="J116" i="26" s="1"/>
  <c r="D115" i="26"/>
  <c r="C115" i="26"/>
  <c r="J115" i="26" s="1"/>
  <c r="E114" i="26"/>
  <c r="D114" i="26"/>
  <c r="J114" i="26" s="1"/>
  <c r="G113" i="26"/>
  <c r="D113" i="26"/>
  <c r="J113" i="26" s="1"/>
  <c r="F112" i="26"/>
  <c r="D112" i="26"/>
  <c r="J112" i="26" s="1"/>
  <c r="D111" i="26"/>
  <c r="C111" i="26"/>
  <c r="J111" i="26" s="1"/>
  <c r="E110" i="26"/>
  <c r="D110" i="26"/>
  <c r="J110" i="26" s="1"/>
  <c r="F109" i="26"/>
  <c r="D109" i="26"/>
  <c r="J109" i="26" s="1"/>
  <c r="D108" i="26"/>
  <c r="C108" i="26"/>
  <c r="J108" i="26" s="1"/>
  <c r="E107" i="26"/>
  <c r="D107" i="26"/>
  <c r="J107" i="26" s="1"/>
  <c r="G106" i="26"/>
  <c r="D106" i="26"/>
  <c r="J106" i="26" s="1"/>
  <c r="F105" i="26"/>
  <c r="D105" i="26"/>
  <c r="J105" i="26" s="1"/>
  <c r="D104" i="26"/>
  <c r="C104" i="26"/>
  <c r="J104" i="26" s="1"/>
  <c r="E103" i="26"/>
  <c r="D103" i="26"/>
  <c r="J103" i="26" s="1"/>
  <c r="F102" i="26"/>
  <c r="D102" i="26"/>
  <c r="J102" i="26" s="1"/>
  <c r="D101" i="26"/>
  <c r="C101" i="26"/>
  <c r="J101" i="26" s="1"/>
  <c r="E100" i="26"/>
  <c r="D100" i="26"/>
  <c r="J100" i="26" s="1"/>
  <c r="G99" i="26"/>
  <c r="D99" i="26"/>
  <c r="J99" i="26" s="1"/>
  <c r="F98" i="26"/>
  <c r="D98" i="26"/>
  <c r="J98" i="26" s="1"/>
  <c r="D97" i="26"/>
  <c r="C97" i="26"/>
  <c r="J97" i="26" s="1"/>
  <c r="E96" i="26"/>
  <c r="D96" i="26"/>
  <c r="J96" i="26" s="1"/>
  <c r="F95" i="26"/>
  <c r="D95" i="26"/>
  <c r="J95" i="26" s="1"/>
  <c r="J94" i="26"/>
  <c r="D94" i="26"/>
  <c r="C94" i="26"/>
  <c r="C93" i="26"/>
  <c r="J93" i="26" s="1"/>
  <c r="C92" i="26"/>
  <c r="J92" i="26" s="1"/>
  <c r="C91" i="26"/>
  <c r="B91" i="26"/>
  <c r="J91" i="26" s="1"/>
  <c r="C90" i="26"/>
  <c r="B90" i="26"/>
  <c r="J90" i="26" s="1"/>
  <c r="C89" i="26"/>
  <c r="B89" i="26"/>
  <c r="J89" i="26" s="1"/>
  <c r="C88" i="26"/>
  <c r="B88" i="26"/>
  <c r="J88" i="26" s="1"/>
  <c r="C87" i="26"/>
  <c r="B87" i="26"/>
  <c r="J87" i="26" s="1"/>
  <c r="C86" i="26"/>
  <c r="B86" i="26"/>
  <c r="J86" i="26" s="1"/>
  <c r="C85" i="26"/>
  <c r="B85" i="26"/>
  <c r="J85" i="26" s="1"/>
  <c r="C84" i="26"/>
  <c r="B84" i="26"/>
  <c r="J84" i="26" s="1"/>
  <c r="C83" i="26"/>
  <c r="B83" i="26"/>
  <c r="J83" i="26" s="1"/>
  <c r="C82" i="26"/>
  <c r="B82" i="26"/>
  <c r="J82" i="26" s="1"/>
  <c r="C81" i="26"/>
  <c r="B81" i="26"/>
  <c r="J81" i="26" s="1"/>
  <c r="C80" i="26"/>
  <c r="B80" i="26"/>
  <c r="J80" i="26" s="1"/>
  <c r="H79" i="26"/>
  <c r="B79" i="26"/>
  <c r="J79" i="26" s="1"/>
  <c r="H78" i="26"/>
  <c r="B78" i="26"/>
  <c r="J78" i="26" s="1"/>
  <c r="J74" i="26"/>
  <c r="B70" i="26"/>
  <c r="C70" i="26" s="1"/>
  <c r="B68" i="26"/>
  <c r="B71" i="26" s="1"/>
  <c r="C67" i="26"/>
  <c r="B67" i="26"/>
  <c r="B64" i="26"/>
  <c r="C63" i="26"/>
  <c r="B58" i="26"/>
  <c r="C58" i="26" s="1"/>
  <c r="B55" i="26"/>
  <c r="C55" i="26" s="1"/>
  <c r="J52" i="26"/>
  <c r="C46" i="26"/>
  <c r="C45" i="26"/>
  <c r="C47" i="26" s="1"/>
  <c r="B45" i="26"/>
  <c r="B47" i="26" s="1"/>
  <c r="B48" i="26" s="1"/>
  <c r="B38" i="26"/>
  <c r="E38" i="26" s="1"/>
  <c r="D37" i="26"/>
  <c r="D40" i="26" s="1"/>
  <c r="D41" i="26" s="1"/>
  <c r="C37" i="26"/>
  <c r="C40" i="26" s="1"/>
  <c r="C41" i="26" s="1"/>
  <c r="B37" i="26"/>
  <c r="B40" i="26" s="1"/>
  <c r="B41" i="26" s="1"/>
  <c r="E29" i="26"/>
  <c r="D29" i="26"/>
  <c r="D25" i="26"/>
  <c r="L23" i="26"/>
  <c r="D21" i="26"/>
  <c r="E21" i="26" s="1"/>
  <c r="D13" i="26"/>
  <c r="B46" i="26" s="1"/>
  <c r="D12" i="26"/>
  <c r="D9" i="26"/>
  <c r="E9" i="26" s="1"/>
  <c r="D7" i="26"/>
  <c r="E7" i="26" s="1"/>
  <c r="D5" i="26"/>
  <c r="E5" i="26" s="1"/>
  <c r="E125" i="25"/>
  <c r="D125" i="25"/>
  <c r="J125" i="25" s="1"/>
  <c r="E124" i="25"/>
  <c r="D124" i="25"/>
  <c r="J124" i="25" s="1"/>
  <c r="E123" i="25"/>
  <c r="D123" i="25"/>
  <c r="J123" i="25" s="1"/>
  <c r="E122" i="25"/>
  <c r="D122" i="25"/>
  <c r="J122" i="25" s="1"/>
  <c r="E121" i="25"/>
  <c r="D121" i="25"/>
  <c r="J121" i="25" s="1"/>
  <c r="H120" i="25"/>
  <c r="E120" i="25"/>
  <c r="J120" i="25" s="1"/>
  <c r="G119" i="25"/>
  <c r="E119" i="25"/>
  <c r="J119" i="25" s="1"/>
  <c r="E118" i="25"/>
  <c r="D118" i="25"/>
  <c r="J118" i="25" s="1"/>
  <c r="F117" i="25"/>
  <c r="E117" i="25"/>
  <c r="J117" i="25" s="1"/>
  <c r="G116" i="25"/>
  <c r="E116" i="25"/>
  <c r="J116" i="25" s="1"/>
  <c r="E115" i="25"/>
  <c r="D115" i="25"/>
  <c r="J115" i="25" s="1"/>
  <c r="F114" i="25"/>
  <c r="E114" i="25"/>
  <c r="J114" i="25" s="1"/>
  <c r="H113" i="25"/>
  <c r="E113" i="25"/>
  <c r="J113" i="25" s="1"/>
  <c r="G112" i="25"/>
  <c r="E112" i="25"/>
  <c r="J112" i="25" s="1"/>
  <c r="E111" i="25"/>
  <c r="D111" i="25"/>
  <c r="J111" i="25" s="1"/>
  <c r="F110" i="25"/>
  <c r="E110" i="25"/>
  <c r="J110" i="25" s="1"/>
  <c r="G109" i="25"/>
  <c r="E109" i="25"/>
  <c r="J109" i="25" s="1"/>
  <c r="E108" i="25"/>
  <c r="D108" i="25"/>
  <c r="J108" i="25" s="1"/>
  <c r="F107" i="25"/>
  <c r="E107" i="25"/>
  <c r="J107" i="25" s="1"/>
  <c r="H106" i="25"/>
  <c r="E106" i="25"/>
  <c r="J106" i="25" s="1"/>
  <c r="G105" i="25"/>
  <c r="E105" i="25"/>
  <c r="J105" i="25" s="1"/>
  <c r="E104" i="25"/>
  <c r="D104" i="25"/>
  <c r="J104" i="25" s="1"/>
  <c r="F103" i="25"/>
  <c r="E103" i="25"/>
  <c r="J103" i="25" s="1"/>
  <c r="G102" i="25"/>
  <c r="E102" i="25"/>
  <c r="J102" i="25" s="1"/>
  <c r="E101" i="25"/>
  <c r="D101" i="25"/>
  <c r="J101" i="25" s="1"/>
  <c r="F100" i="25"/>
  <c r="E100" i="25"/>
  <c r="J100" i="25" s="1"/>
  <c r="H99" i="25"/>
  <c r="E99" i="25"/>
  <c r="J99" i="25" s="1"/>
  <c r="G98" i="25"/>
  <c r="E98" i="25"/>
  <c r="J98" i="25" s="1"/>
  <c r="E97" i="25"/>
  <c r="D97" i="25"/>
  <c r="J97" i="25" s="1"/>
  <c r="F96" i="25"/>
  <c r="E96" i="25"/>
  <c r="J96" i="25" s="1"/>
  <c r="G95" i="25"/>
  <c r="E95" i="25"/>
  <c r="J95" i="25" s="1"/>
  <c r="E94" i="25"/>
  <c r="D94" i="25"/>
  <c r="J94" i="25" s="1"/>
  <c r="F93" i="25"/>
  <c r="E93" i="25"/>
  <c r="J93" i="25" s="1"/>
  <c r="H92" i="25"/>
  <c r="E92" i="25"/>
  <c r="J92" i="25" s="1"/>
  <c r="G91" i="25"/>
  <c r="E91" i="25"/>
  <c r="J91" i="25" s="1"/>
  <c r="E90" i="25"/>
  <c r="D90" i="25"/>
  <c r="J90" i="25" s="1"/>
  <c r="F89" i="25"/>
  <c r="E89" i="25"/>
  <c r="J89" i="25" s="1"/>
  <c r="G88" i="25"/>
  <c r="E88" i="25"/>
  <c r="J88" i="25" s="1"/>
  <c r="E87" i="25"/>
  <c r="D87" i="25"/>
  <c r="J87" i="25" s="1"/>
  <c r="D86" i="25"/>
  <c r="J86" i="25" s="1"/>
  <c r="D85" i="25"/>
  <c r="J85" i="25" s="1"/>
  <c r="D84" i="25"/>
  <c r="C84" i="25"/>
  <c r="J84" i="25" s="1"/>
  <c r="D83" i="25"/>
  <c r="C83" i="25"/>
  <c r="J83" i="25" s="1"/>
  <c r="D82" i="25"/>
  <c r="C82" i="25"/>
  <c r="J82" i="25" s="1"/>
  <c r="D81" i="25"/>
  <c r="C81" i="25"/>
  <c r="J81" i="25" s="1"/>
  <c r="D80" i="25"/>
  <c r="C80" i="25"/>
  <c r="J80" i="25" s="1"/>
  <c r="D79" i="25"/>
  <c r="C79" i="25"/>
  <c r="J79" i="25" s="1"/>
  <c r="D78" i="25"/>
  <c r="C78" i="25"/>
  <c r="J78" i="25" s="1"/>
  <c r="D77" i="25"/>
  <c r="C77" i="25"/>
  <c r="J77" i="25" s="1"/>
  <c r="D76" i="25"/>
  <c r="C76" i="25"/>
  <c r="J76" i="25" s="1"/>
  <c r="D75" i="25"/>
  <c r="C75" i="25"/>
  <c r="J75" i="25" s="1"/>
  <c r="D74" i="25"/>
  <c r="C74" i="25"/>
  <c r="J74" i="25" s="1"/>
  <c r="D73" i="25"/>
  <c r="C73" i="25"/>
  <c r="J73" i="25" s="1"/>
  <c r="I72" i="25"/>
  <c r="C72" i="25"/>
  <c r="J72" i="25" s="1"/>
  <c r="I71" i="25"/>
  <c r="C71" i="25"/>
  <c r="J71" i="25" s="1"/>
  <c r="J67" i="25"/>
  <c r="N64" i="25"/>
  <c r="N65" i="25" s="1"/>
  <c r="C63" i="25"/>
  <c r="D63" i="25" s="1"/>
  <c r="N62" i="25"/>
  <c r="C62" i="25"/>
  <c r="C64" i="25" s="1"/>
  <c r="D61" i="25"/>
  <c r="C61" i="25"/>
  <c r="D58" i="25"/>
  <c r="C53" i="25"/>
  <c r="D53" i="25" s="1"/>
  <c r="C50" i="25"/>
  <c r="D50" i="25" s="1"/>
  <c r="J47" i="25"/>
  <c r="D41" i="25"/>
  <c r="D40" i="25"/>
  <c r="D42" i="25" s="1"/>
  <c r="C52" i="25" s="1"/>
  <c r="C40" i="25"/>
  <c r="C42" i="25" s="1"/>
  <c r="C34" i="25"/>
  <c r="F34" i="25" s="1"/>
  <c r="E33" i="25"/>
  <c r="E35" i="25" s="1"/>
  <c r="E36" i="25" s="1"/>
  <c r="D33" i="25"/>
  <c r="D35" i="25" s="1"/>
  <c r="D36" i="25" s="1"/>
  <c r="C33" i="25"/>
  <c r="C35" i="25" s="1"/>
  <c r="C36" i="25" s="1"/>
  <c r="E25" i="25"/>
  <c r="F25" i="25" s="1"/>
  <c r="E22" i="25"/>
  <c r="F22" i="25" s="1"/>
  <c r="E14" i="25"/>
  <c r="C41" i="25" s="1"/>
  <c r="E13" i="25"/>
  <c r="F13" i="25" s="1"/>
  <c r="E12" i="25"/>
  <c r="F12" i="25" s="1"/>
  <c r="E9" i="25"/>
  <c r="F9" i="25" s="1"/>
  <c r="E7" i="25"/>
  <c r="F7" i="25" s="1"/>
  <c r="E5" i="25"/>
  <c r="E10" i="25" s="1"/>
  <c r="P558" i="19"/>
  <c r="O558" i="19"/>
  <c r="N558" i="19"/>
  <c r="N561" i="19" s="1"/>
  <c r="M558" i="19"/>
  <c r="M561" i="19" s="1"/>
  <c r="K558" i="19"/>
  <c r="K561" i="19" s="1"/>
  <c r="E15" i="25" l="1"/>
  <c r="E20" i="25" s="1"/>
  <c r="F20" i="25" s="1"/>
  <c r="J41" i="25"/>
  <c r="J45" i="26"/>
  <c r="E13" i="26"/>
  <c r="D10" i="26"/>
  <c r="D14" i="26"/>
  <c r="D19" i="26" s="1"/>
  <c r="J46" i="26"/>
  <c r="J42" i="25"/>
  <c r="J40" i="25"/>
  <c r="B57" i="26"/>
  <c r="C48" i="26"/>
  <c r="J47" i="26"/>
  <c r="D52" i="25"/>
  <c r="J55" i="25"/>
  <c r="C43" i="25"/>
  <c r="D43" i="25"/>
  <c r="E12" i="26"/>
  <c r="F14" i="25"/>
  <c r="D23" i="26"/>
  <c r="B39" i="26" s="1"/>
  <c r="E39" i="26" s="1"/>
  <c r="L26" i="26"/>
  <c r="L27" i="26" s="1"/>
  <c r="F5" i="25"/>
  <c r="J66" i="25"/>
  <c r="D64" i="25"/>
  <c r="J73" i="26"/>
  <c r="C71" i="26"/>
  <c r="F33" i="25"/>
  <c r="F35" i="25" s="1"/>
  <c r="L24" i="26"/>
  <c r="E37" i="26"/>
  <c r="E40" i="26" s="1"/>
  <c r="E23" i="25" l="1"/>
  <c r="J27" i="25" s="1"/>
  <c r="E14" i="26"/>
  <c r="F15" i="25"/>
  <c r="J17" i="25"/>
  <c r="J1" i="25" s="1"/>
  <c r="J16" i="26"/>
  <c r="J1" i="26" s="1"/>
  <c r="E19" i="26"/>
  <c r="D27" i="26"/>
  <c r="L28" i="26"/>
  <c r="J60" i="26"/>
  <c r="C57" i="26"/>
  <c r="J42" i="26"/>
  <c r="E41" i="26"/>
  <c r="J37" i="25"/>
  <c r="F36" i="25"/>
  <c r="F23" i="25" l="1"/>
  <c r="E27" i="26"/>
  <c r="J31" i="26"/>
</calcChain>
</file>

<file path=xl/sharedStrings.xml><?xml version="1.0" encoding="utf-8"?>
<sst xmlns="http://schemas.openxmlformats.org/spreadsheetml/2006/main" count="5018" uniqueCount="329">
  <si>
    <t>APL</t>
  </si>
  <si>
    <t>CCES</t>
  </si>
  <si>
    <t>EPDI</t>
  </si>
  <si>
    <t>LTH</t>
  </si>
  <si>
    <t>RDR</t>
  </si>
  <si>
    <t>UNCA</t>
  </si>
  <si>
    <t>DTS Participant 1</t>
  </si>
  <si>
    <t>DTS Participant 2</t>
  </si>
  <si>
    <t>DTS Participant 3</t>
  </si>
  <si>
    <t>DTS Participant 4</t>
  </si>
  <si>
    <t>DTS Participant 5</t>
  </si>
  <si>
    <t>DTS Participant 6</t>
  </si>
  <si>
    <t>DTS Participant 7</t>
  </si>
  <si>
    <t>DTS Participant 8</t>
  </si>
  <si>
    <t>DTS Participant 9</t>
  </si>
  <si>
    <t>DTS Participant 10</t>
  </si>
  <si>
    <t>DTS Participant 11</t>
  </si>
  <si>
    <t>DTS Participant 12</t>
  </si>
  <si>
    <t>DTS Participant 13</t>
  </si>
  <si>
    <t>DTS Participant 14</t>
  </si>
  <si>
    <t>DTS Participant 15</t>
  </si>
  <si>
    <t>DTS Participant 16</t>
  </si>
  <si>
    <t>DTS Participant 17</t>
  </si>
  <si>
    <t>DTS Participant 18</t>
  </si>
  <si>
    <t>DTS Participant 19</t>
  </si>
  <si>
    <t>DTS Participant 20</t>
  </si>
  <si>
    <t>DTS Participant 21</t>
  </si>
  <si>
    <t>DTS Participant 22</t>
  </si>
  <si>
    <t>DTS Participant 23</t>
  </si>
  <si>
    <t>DTS Participant 24</t>
  </si>
  <si>
    <t>DTS Participant 25</t>
  </si>
  <si>
    <t>DTS Participant 26</t>
  </si>
  <si>
    <t>DTS Participant 27</t>
  </si>
  <si>
    <t>DTS Participant 28</t>
  </si>
  <si>
    <t>DTS Participant 29</t>
  </si>
  <si>
    <t>DTS Participant 30</t>
  </si>
  <si>
    <t>DTS Participant 31</t>
  </si>
  <si>
    <t>DTS Participant 32</t>
  </si>
  <si>
    <t>DTS Participant 33</t>
  </si>
  <si>
    <t>DTS Participant 34</t>
  </si>
  <si>
    <t>DTS Participant 35</t>
  </si>
  <si>
    <t>DTS Participant 36</t>
  </si>
  <si>
    <t>DTS Participant 37</t>
  </si>
  <si>
    <t>DTS Participant 38</t>
  </si>
  <si>
    <t>DTS Participant 39</t>
  </si>
  <si>
    <t>DTS Participant 40</t>
  </si>
  <si>
    <t>DTS Participant 41</t>
  </si>
  <si>
    <t>DTS Participant 42</t>
  </si>
  <si>
    <t>DTS Participant 43</t>
  </si>
  <si>
    <t>DTS Participant 44</t>
  </si>
  <si>
    <t>DTS Participant 45</t>
  </si>
  <si>
    <t>DTS Participant 46</t>
  </si>
  <si>
    <t>DTS Participant 47</t>
  </si>
  <si>
    <t>DTS Participant 48</t>
  </si>
  <si>
    <t>DTS Participant 49</t>
  </si>
  <si>
    <t>DTS Participant 50</t>
  </si>
  <si>
    <t>DTS Participant 51</t>
  </si>
  <si>
    <t>DTS Participant 52</t>
  </si>
  <si>
    <t>DTS Participant 53</t>
  </si>
  <si>
    <t>DTS Participant 54</t>
  </si>
  <si>
    <t>DTS Participant 55</t>
  </si>
  <si>
    <t>DTS Participant 56</t>
  </si>
  <si>
    <t>DTS Participant 57</t>
  </si>
  <si>
    <t>DTS Participant 58</t>
  </si>
  <si>
    <t>DTS Participant 59</t>
  </si>
  <si>
    <t>DTS Participant 60</t>
  </si>
  <si>
    <t>DTS Participant 61</t>
  </si>
  <si>
    <t>DTS Participant 62</t>
  </si>
  <si>
    <t>DTS Participant 63</t>
  </si>
  <si>
    <t>DTS Participant 64</t>
  </si>
  <si>
    <t>DTS Participant 65</t>
  </si>
  <si>
    <t>DTS Participant 66</t>
  </si>
  <si>
    <t>DTS Participant 67</t>
  </si>
  <si>
    <t>DTS Participant 68</t>
  </si>
  <si>
    <t>DTS Participant 69</t>
  </si>
  <si>
    <t>DTS Participant 70</t>
  </si>
  <si>
    <t>DTS Participant 71</t>
  </si>
  <si>
    <t>DTS Participant 72</t>
  </si>
  <si>
    <t>DTS Participant 73</t>
  </si>
  <si>
    <t>DTS Participant 74</t>
  </si>
  <si>
    <t>DTS Participant 75</t>
  </si>
  <si>
    <t>DTS Participant 76</t>
  </si>
  <si>
    <t>DTS Participant 77</t>
  </si>
  <si>
    <t>DTS Participant 78</t>
  </si>
  <si>
    <t>DTS Participant 79</t>
  </si>
  <si>
    <t>DTS Participant 80</t>
  </si>
  <si>
    <t>DTS Participant 81</t>
  </si>
  <si>
    <t>DTS Participant 82</t>
  </si>
  <si>
    <t>DTS Participant 83</t>
  </si>
  <si>
    <t>DTS Participant 84</t>
  </si>
  <si>
    <t>DTS Participant 85</t>
  </si>
  <si>
    <t>DTS Participant 86</t>
  </si>
  <si>
    <t>DTS Participant 87</t>
  </si>
  <si>
    <t>DTS Participant 88</t>
  </si>
  <si>
    <t>DTS Participant 89</t>
  </si>
  <si>
    <t>DTS Participant 90</t>
  </si>
  <si>
    <t>DTS Participant 91</t>
  </si>
  <si>
    <t>DTS Participant 92</t>
  </si>
  <si>
    <t>DTS Participant 93</t>
  </si>
  <si>
    <t>DTS Participant 94</t>
  </si>
  <si>
    <t>DTS Participant 95</t>
  </si>
  <si>
    <t>DTS Participant 96</t>
  </si>
  <si>
    <t>DTS Participant 97</t>
  </si>
  <si>
    <t>DTS Participant 98</t>
  </si>
  <si>
    <t>DTS Participant 99</t>
  </si>
  <si>
    <t>DTS Participant 100</t>
  </si>
  <si>
    <t>DTS Participant 101</t>
  </si>
  <si>
    <t>2021</t>
  </si>
  <si>
    <t>2022</t>
  </si>
  <si>
    <t>2023</t>
  </si>
  <si>
    <t>2024</t>
  </si>
  <si>
    <t>2025</t>
  </si>
  <si>
    <t>Total</t>
  </si>
  <si>
    <t>Connection charge</t>
  </si>
  <si>
    <t>Operating reserve charge</t>
  </si>
  <si>
    <t>Transmission constraint rebalancing charge</t>
  </si>
  <si>
    <t>Voltage control charge</t>
  </si>
  <si>
    <t>Other system support services charge</t>
  </si>
  <si>
    <t>AC-01-2025 Summary</t>
  </si>
  <si>
    <t>Total Revenue Collected</t>
  </si>
  <si>
    <t>Total Costs Paid</t>
  </si>
  <si>
    <t>Deferral Balances (pre-Riders)</t>
  </si>
  <si>
    <t>Base Rate Adjustments (%)</t>
  </si>
  <si>
    <t>DTS</t>
  </si>
  <si>
    <t>Subtotal</t>
  </si>
  <si>
    <t>Other revenue</t>
  </si>
  <si>
    <t>AC-04-2024 Summary</t>
  </si>
  <si>
    <t>AC-04-2023 Summary</t>
  </si>
  <si>
    <t>AC-04-2022 Summary</t>
  </si>
  <si>
    <t>AC-04-2021 Summary</t>
  </si>
  <si>
    <t>AC-01E-2025 Allocation (BIRT)</t>
  </si>
  <si>
    <t>Encoded Participant</t>
  </si>
  <si>
    <t>Rate Category</t>
  </si>
  <si>
    <t>Actual Revenue Collected</t>
  </si>
  <si>
    <t>Base Rate Adjustment</t>
  </si>
  <si>
    <t>Current Deferral Balance Allocation Refund/(Charge)</t>
  </si>
  <si>
    <t>Total Participant Revenue Requirement</t>
  </si>
  <si>
    <t>YEAR Rider C Refunded/(Charged)</t>
  </si>
  <si>
    <t>Current Refund/ (Charge) to Participant</t>
  </si>
  <si>
    <t>AC-04E-2024 Allocation (BIRT)</t>
  </si>
  <si>
    <t>Current Deferral Balance Allocation and Rider C Refund/(Charged)</t>
  </si>
  <si>
    <t>Refunded/(Charged) in 2024 DAR Application (28293-D01-2025)</t>
  </si>
  <si>
    <t>AC-04E-2023 Allocation (BIRT)</t>
  </si>
  <si>
    <t>Refunded/(Charged) in 2023 DAR Application (28293-D01-2024)</t>
  </si>
  <si>
    <t>AC-04E-2022 Allocation (BIRT)</t>
  </si>
  <si>
    <t>Refunded/(Charged) in 2022 DAR Application (28293-D01-2023)</t>
  </si>
  <si>
    <t>AC-04E-2021 Allocation (BIRT)</t>
  </si>
  <si>
    <t>Refunded/(Charged) in 2021 DAR Application (27547-D01-2022)</t>
  </si>
  <si>
    <t>Total Check</t>
  </si>
  <si>
    <t>Account activity for 1300 Transmission Deferral account from DAR perspective</t>
  </si>
  <si>
    <t>G/L Deferral Balance as of Dec 31, 2024 (live)</t>
  </si>
  <si>
    <t>Add: activity during the year</t>
  </si>
  <si>
    <t>1. Add 2025 DAR Net Loss/(Income) from MD4-1</t>
  </si>
  <si>
    <t>2. Less Wire Accrual (booked in DAR Adjustment Book Code) included in #1 above</t>
  </si>
  <si>
    <t>(Only at year-end)</t>
  </si>
  <si>
    <t>3. Add DAR application Refunded/(Charged) for prior year DAR</t>
  </si>
  <si>
    <t xml:space="preserve">Calculated Ending Deferral Account Balance </t>
  </si>
  <si>
    <t>G/L Deferral Balance - Common Book (month-end live)</t>
  </si>
  <si>
    <t>G/L Deferral Balance - Deferral Reporting Book (month-end live)</t>
  </si>
  <si>
    <t>Income Statement 1st of following month (live)</t>
  </si>
  <si>
    <t>Ending G/L Deferral Account Balance as at 1st of following month (live)</t>
  </si>
  <si>
    <t>Variance</t>
  </si>
  <si>
    <t>Reconciliation - GL and DAR deferral balance</t>
  </si>
  <si>
    <t>Ending G/L Deferral Account Balance (live)</t>
  </si>
  <si>
    <t>Add: reconciling items*</t>
  </si>
  <si>
    <t>Wire Accrual (booked in DAR Adjustment Book Code) not in GL</t>
  </si>
  <si>
    <t>Calculated DAR balance</t>
  </si>
  <si>
    <t>MD2-1 deferral balance</t>
  </si>
  <si>
    <t>* DAR application is prepared with GL date Jan 2 to Jan 1 to capture actuals for the DAR year (exception: G&amp;A and OIC). 
Year end GL balance includes accruals which are reversed on Jan 1, offsetting actuals.  
There's a gap in GL balance and DAR balance where actuals &lt;&gt; accruals.</t>
  </si>
  <si>
    <t>GL balance by Rate Class</t>
  </si>
  <si>
    <t>STS</t>
  </si>
  <si>
    <t>Wind</t>
  </si>
  <si>
    <t>MD2-1 Undercollected/(Overcollected)</t>
  </si>
  <si>
    <t>Less Wire Accrual  (booked in DAR Adjustment Book Code) not in GL</t>
  </si>
  <si>
    <t>Ending Year GL balance</t>
  </si>
  <si>
    <t>Reconciliation - Workday and DAR income statement</t>
  </si>
  <si>
    <t>Workday</t>
  </si>
  <si>
    <t>DAR (MD4-1)</t>
  </si>
  <si>
    <t>Transmission Deferred Revenue Overcollected/(Undercollected)</t>
  </si>
  <si>
    <t>Balance loaded from 1st of following month Overcollected/(Undercollected)</t>
  </si>
  <si>
    <t>Wire accrual</t>
  </si>
  <si>
    <t>Post-retirement benefit booked directly to 1300</t>
  </si>
  <si>
    <t>2. Less Wire Accrual (booked n DAR Adjustment Book Code) included in #1 above</t>
  </si>
  <si>
    <t>G/L Deferral Balance (month-end live)</t>
  </si>
  <si>
    <t>2024 DAR refund</t>
  </si>
  <si>
    <t>1. 2005 variance - Mod C entries not settled - Dec 2024 monthly reconciliation tab 5a</t>
  </si>
  <si>
    <t>Permanent difference</t>
  </si>
  <si>
    <t>C11</t>
  </si>
  <si>
    <t>2. Difference between Workday refund and MD2-1 for 2024 DAR</t>
  </si>
  <si>
    <t>MD2-1</t>
  </si>
  <si>
    <t>3. Difference between MD2-1 and balance sheet rec - see Dec 2024 monthly reconciliation tab 5a</t>
  </si>
  <si>
    <t>due to UNCA data with no settlement point</t>
  </si>
  <si>
    <t>4. Rounding adjustment on legacy Balance sheet Rec -  see Dec 2024 monthly reconciliation tab 6</t>
  </si>
  <si>
    <t>5. Unknown</t>
  </si>
  <si>
    <t>Variance with C11</t>
  </si>
  <si>
    <t>Variance with MD2-1</t>
  </si>
  <si>
    <t>DRS variance</t>
  </si>
  <si>
    <t>Total variance</t>
  </si>
  <si>
    <t xml:space="preserve">Reconciliation of current year activity - MD2 and MD4-1 </t>
  </si>
  <si>
    <t>MD4-1 income statement</t>
  </si>
  <si>
    <t>MD4-1 Jan 1 actuals and accrual reversal</t>
  </si>
  <si>
    <t>Difference</t>
  </si>
  <si>
    <t>MD2-1 continuity</t>
  </si>
  <si>
    <t>12/31/2024</t>
  </si>
  <si>
    <t>2005  balance not loaded</t>
  </si>
  <si>
    <t>Historical Losses charge adjustment on conversion</t>
  </si>
  <si>
    <t>2024 refund</t>
  </si>
  <si>
    <t>Discrepancy not loaded</t>
  </si>
  <si>
    <t>Current year activity</t>
  </si>
  <si>
    <t>12/31/2025</t>
  </si>
  <si>
    <t>Check to MD2-1 - sb 0</t>
  </si>
  <si>
    <t>Check current year activity to data ingested</t>
  </si>
  <si>
    <t>Checks between reports</t>
  </si>
  <si>
    <t>MD4-1</t>
  </si>
  <si>
    <t>AC Summary</t>
  </si>
  <si>
    <t>AC Customer Total</t>
  </si>
  <si>
    <t>ASP2</t>
  </si>
  <si>
    <t>AD01</t>
  </si>
  <si>
    <t>G&amp;A</t>
  </si>
  <si>
    <t>Other Industry Cost</t>
  </si>
  <si>
    <t>2025 Total Revenue</t>
  </si>
  <si>
    <t>2025 Total Rider</t>
  </si>
  <si>
    <t>2025 Total Cost</t>
  </si>
  <si>
    <t>2017 Adjustment</t>
  </si>
  <si>
    <t>2018 Adjustment</t>
  </si>
  <si>
    <t>2019 Adjustment</t>
  </si>
  <si>
    <t>2020 Adjustment</t>
  </si>
  <si>
    <t>2021 Adjustment</t>
  </si>
  <si>
    <t>2022 Adjustment</t>
  </si>
  <si>
    <t>2023 Adjustment</t>
  </si>
  <si>
    <t>2024 Adjustment</t>
  </si>
  <si>
    <t>2025 Adjustment</t>
  </si>
  <si>
    <t>Prior to 5th year Revenue</t>
  </si>
  <si>
    <t>Prior to 5th year Cost</t>
  </si>
  <si>
    <t>2021 Revenue</t>
  </si>
  <si>
    <t>2021 Base Rate Revenue</t>
  </si>
  <si>
    <t>2021 Actual Revenue Collected</t>
  </si>
  <si>
    <t>2021 Cost without Other Revenue</t>
  </si>
  <si>
    <t>2021 Cost</t>
  </si>
  <si>
    <t>2021 Other Revenue</t>
  </si>
  <si>
    <t>2021 Current Balance Refund/(Charge)</t>
  </si>
  <si>
    <t>2022 Revenue</t>
  </si>
  <si>
    <t>2022 Base Rate Revenue</t>
  </si>
  <si>
    <t>2022 Actual Revenue Collected</t>
  </si>
  <si>
    <t>2022 Cost without Other Revenue</t>
  </si>
  <si>
    <t>2022 Cost</t>
  </si>
  <si>
    <t>2022 Other Revenue</t>
  </si>
  <si>
    <t>2022 Current Balance Refund/(Charge)</t>
  </si>
  <si>
    <t>2023 Revenue</t>
  </si>
  <si>
    <t>2023 Base Rate Revenue</t>
  </si>
  <si>
    <t>2023 Actual Revenue Collected</t>
  </si>
  <si>
    <t>2023 Cost without Other Revenue</t>
  </si>
  <si>
    <t>2023 Cost</t>
  </si>
  <si>
    <t>2023 Other Revenue</t>
  </si>
  <si>
    <t>2023 Current Balance Refund/(Charge)</t>
  </si>
  <si>
    <t>2024 Revenue</t>
  </si>
  <si>
    <t>2024 Base Rate Revenue</t>
  </si>
  <si>
    <t>2024 Actual Revenue Collected</t>
  </si>
  <si>
    <t>2024 Cost without Other Revenue</t>
  </si>
  <si>
    <t>2024 Cost</t>
  </si>
  <si>
    <t>2024 Other Revenue</t>
  </si>
  <si>
    <t>2024 Current Balance Refund/(Charge)</t>
  </si>
  <si>
    <t>2025 Revenue</t>
  </si>
  <si>
    <t>2025 Base Rate Revenue</t>
  </si>
  <si>
    <t>2025 Actual Revenue Collected</t>
  </si>
  <si>
    <t>2025 Cost without Other Revenue</t>
  </si>
  <si>
    <t>2025 Cost</t>
  </si>
  <si>
    <t>2025 Other Revenue</t>
  </si>
  <si>
    <t>2025 Current Balance Refund/(Charge)</t>
  </si>
  <si>
    <t>2021 DAR Settlement</t>
  </si>
  <si>
    <t>2022 DAR Settlement</t>
  </si>
  <si>
    <t>2023 DAR Settlement</t>
  </si>
  <si>
    <t>2024 DAR Settlement</t>
  </si>
  <si>
    <t>2025 DAR Settlement</t>
  </si>
  <si>
    <t>Appendix A-1 - based on AD01 report</t>
  </si>
  <si>
    <t>AD01 is now run by Production Year only, not by Production Month, hence only one tab for all 5 years going forward</t>
  </si>
  <si>
    <t>12/31/2024 (DRS)</t>
  </si>
  <si>
    <t>Discrepancies from prior years - conversion clean up</t>
  </si>
  <si>
    <t>https://aeso.sharepoint.com/:w:/r/sites/C-DEPT-FIN-Accounting/Deferrals/23%20Deferrals/ERP/Production/DAR%20Prism%20conversion%20adjustments.docx?d=w98b8e3e6da1c44da83571663b1806b7f&amp;csf=1&amp;web=1&amp;e=7oCgXW</t>
  </si>
  <si>
    <t>12/31/2024 (Prism)</t>
  </si>
  <si>
    <t xml:space="preserve">Current year activity </t>
  </si>
  <si>
    <t>Total Revenue</t>
  </si>
  <si>
    <t>Total Rider</t>
  </si>
  <si>
    <t>Total Cost</t>
  </si>
  <si>
    <t>Adjustment</t>
  </si>
  <si>
    <t>Revenue</t>
  </si>
  <si>
    <t>Base Rate Revenue</t>
  </si>
  <si>
    <t>Cost without Other Revenue</t>
  </si>
  <si>
    <t>Cost</t>
  </si>
  <si>
    <t>Other Revenue</t>
  </si>
  <si>
    <t>Current Balance Refund/(Charge)</t>
  </si>
  <si>
    <t>Appendix A-1</t>
  </si>
  <si>
    <t>Other Revenue Detail by Production Month</t>
  </si>
  <si>
    <t>For production years: 2021-2025</t>
  </si>
  <si>
    <t>GL period: January 2025 to December 2025</t>
  </si>
  <si>
    <t>Revenue Category</t>
  </si>
  <si>
    <t>Contract Termination Fees</t>
  </si>
  <si>
    <t>Demand Opportunity Service (DOS) Fees</t>
  </si>
  <si>
    <t>DOS - 7 Minute Metered Energy</t>
  </si>
  <si>
    <t>DOS - 7 Minute Transaction Fee</t>
  </si>
  <si>
    <t>DOS - Standard Minute Metered Energy</t>
  </si>
  <si>
    <t>DOS - Standard Minute Transaction Fee</t>
  </si>
  <si>
    <t>DOS Dispatchable - Metered Energy</t>
  </si>
  <si>
    <t>DTS - Connection Bulk System Charge</t>
  </si>
  <si>
    <t>DTS - Connection Point of Delivery Charge</t>
  </si>
  <si>
    <t>DTS - Transmission Constraint Rebalancing</t>
  </si>
  <si>
    <t>ES - Meter Energy Transfer Charge</t>
  </si>
  <si>
    <t>ES - Transaction Fee</t>
  </si>
  <si>
    <t>Foreign Exch gain/loss</t>
  </si>
  <si>
    <t>Grant Recovery Program</t>
  </si>
  <si>
    <t>GUOC forfeiture</t>
  </si>
  <si>
    <t>Interest income</t>
  </si>
  <si>
    <t>Interest income - Utility Deferral</t>
  </si>
  <si>
    <t>IS - Transaction Fee</t>
  </si>
  <si>
    <t>Miscellaneous Income</t>
  </si>
  <si>
    <t>STS - Annual Oper &amp; Improvement Chg</t>
  </si>
  <si>
    <t>Sublease Revenue</t>
  </si>
  <si>
    <t>Under Frequency Shedding (UFS)</t>
  </si>
  <si>
    <t>Unrealized Foreign Exch Gains/Loss</t>
  </si>
  <si>
    <t>XOM - Meter Energy Transfer Charge</t>
  </si>
  <si>
    <t>XOM - Transaction Fee</t>
  </si>
  <si>
    <t>AC01E/AC04E</t>
  </si>
  <si>
    <t>AESO 2025 Deferral Account Application</t>
  </si>
  <si>
    <t>Compares AD01 to AC01E/AC04E Summary &amp; Allocation Reports which form Appendix D 1-5</t>
  </si>
  <si>
    <t>AD01 report in Prism was built only for Other Revenue which is used for Appendix A-1 - no need to copy AD01 reports into separate tabs - run Live Data to bring the Other Revenue amounts into this Woorksheet</t>
  </si>
  <si>
    <t>PT 7/3/26 - Updates made</t>
  </si>
  <si>
    <t>PT 7/3/26 - Reclassed from Misc Income based on 2024 DAR Appendix A_1.</t>
  </si>
  <si>
    <t>PT 7/3/26 - In WD, I see $2,514,314 in BU1 grant recovery program income in 2025!!</t>
  </si>
  <si>
    <t>PT 7/3/26 - Reclassed portion to GUOC Forfeiture based on 2024 DAR Appendix A_1.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</si>
</sst>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8" formatCode="&quot;$&quot;#,##0.00;[Red]\-&quot;$&quot;#,##0.00"/>
    <numFmt numFmtId="43" formatCode="_-* #,##0.00_-;\-* #,##0.00_-;_-* &quot;-&quot;??_-;_-@_-"/>
    <numFmt numFmtId="164" formatCode="#,##0.00;\(#,##0.00\)"/>
    <numFmt numFmtId="165" formatCode="#,##0.00####;\(#,##0.00####\)"/>
    <numFmt numFmtId="166" formatCode="#,##0.00\ ;\(#,##0.00\)"/>
    <numFmt numFmtId="167" formatCode="#,##0.00;\(#,##0.00\);"/>
    <numFmt numFmtId="168" formatCode="\$#,##0.00;\(\$#,##0.00\)"/>
  </numFmts>
  <fonts count="37" x14ac:knownFonts="1">
    <font>
      <sz val="9"/>
      <name val="Calibri"/>
    </font>
    <font>
      <b/>
      <sz val="9"/>
      <name val="Calibri"/>
      <family val="2"/>
    </font>
    <font>
      <b/>
      <sz val="9"/>
      <name val="Calibri"/>
      <family val="2"/>
    </font>
    <font>
      <b/>
      <sz val="9"/>
      <name val="Calibri"/>
      <family val="2"/>
    </font>
    <font>
      <b/>
      <sz val="9"/>
      <name val="Calibri"/>
      <family val="2"/>
    </font>
    <font>
      <b/>
      <sz val="9"/>
      <name val="Calibri"/>
      <family val="2"/>
    </font>
    <font>
      <b/>
      <sz val="9"/>
      <name val="Calibri"/>
      <family val="2"/>
    </font>
    <font>
      <b/>
      <sz val="9"/>
      <name val="Calibri"/>
      <family val="2"/>
    </font>
    <font>
      <b/>
      <sz val="10"/>
      <color rgb="FF000000"/>
      <name val="Calibri"/>
      <family val="2"/>
    </font>
    <font>
      <b/>
      <sz val="10"/>
      <color rgb="FF000000"/>
      <name val="Calibri"/>
      <family val="2"/>
    </font>
    <font>
      <b/>
      <sz val="10"/>
      <color rgb="FF000000"/>
      <name val="Calibri"/>
      <family val="2"/>
    </font>
    <font>
      <b/>
      <sz val="10"/>
      <color rgb="FF000000"/>
      <name val="Calibri"/>
      <family val="2"/>
    </font>
    <font>
      <sz val="9"/>
      <color rgb="FFDE2E21"/>
      <name val="Calibri"/>
      <family val="2"/>
    </font>
    <font>
      <b/>
      <sz val="9"/>
      <name val="Calibri"/>
      <family val="2"/>
    </font>
    <font>
      <b/>
      <sz val="10"/>
      <color rgb="FF000000"/>
      <name val="Calibri"/>
      <family val="2"/>
    </font>
    <font>
      <b/>
      <sz val="10"/>
      <color rgb="FF000000"/>
      <name val="Calibri"/>
      <family val="2"/>
    </font>
    <font>
      <b/>
      <sz val="9"/>
      <name val="Calibri"/>
      <family val="2"/>
    </font>
    <font>
      <b/>
      <sz val="10"/>
      <color rgb="FF000000"/>
      <name val="Calibri"/>
      <family val="2"/>
    </font>
    <font>
      <b/>
      <i/>
      <sz val="10"/>
      <color rgb="FF0271A1"/>
      <name val="Calibri"/>
      <family val="2"/>
    </font>
    <font>
      <b/>
      <sz val="9"/>
      <color rgb="FFFFFFFF"/>
      <name val="Calibri"/>
      <family val="2"/>
    </font>
    <font>
      <b/>
      <sz val="9"/>
      <color rgb="FFFFFFFF"/>
      <name val="Calibri"/>
      <family val="2"/>
    </font>
    <font>
      <b/>
      <sz val="9"/>
      <color rgb="FFFFFFFF"/>
      <name val="Calibri"/>
      <family val="2"/>
    </font>
    <font>
      <b/>
      <sz val="9"/>
      <name val="Calibri"/>
      <family val="2"/>
    </font>
    <font>
      <b/>
      <sz val="9"/>
      <name val="Calibri"/>
      <family val="2"/>
    </font>
    <font>
      <b/>
      <sz val="10"/>
      <color rgb="FF494949"/>
      <name val="Calibri"/>
      <family val="2"/>
    </font>
    <font>
      <i/>
      <sz val="9"/>
      <color rgb="FF005CB9"/>
      <name val="Calibri"/>
      <family val="2"/>
    </font>
    <font>
      <i/>
      <sz val="9"/>
      <color rgb="FF005CB9"/>
      <name val="Calibri"/>
      <family val="2"/>
    </font>
    <font>
      <b/>
      <sz val="9"/>
      <name val="Calibri"/>
      <family val="2"/>
    </font>
    <font>
      <i/>
      <sz val="8"/>
      <name val="Calibri"/>
      <family val="2"/>
    </font>
    <font>
      <i/>
      <sz val="9"/>
      <color rgb="FF005CB9"/>
      <name val="Calibri"/>
      <family val="2"/>
    </font>
    <font>
      <sz val="9"/>
      <color rgb="FF494949"/>
      <name val="Calibri"/>
      <family val="2"/>
    </font>
    <font>
      <u/>
      <sz val="9"/>
      <color rgb="FF58B7DF"/>
      <name val="Calibri"/>
      <family val="2"/>
    </font>
    <font>
      <b/>
      <sz val="9"/>
      <name val="Calibri"/>
      <family val="2"/>
    </font>
    <font>
      <b/>
      <sz val="9"/>
      <name val="Calibri"/>
      <family val="2"/>
    </font>
    <font>
      <sz val="9"/>
      <name val="Calibri"/>
      <family val="2"/>
    </font>
    <font>
      <sz val="9"/>
      <color rgb="FF0070C0"/>
      <name val="Calibri"/>
      <family val="2"/>
    </font>
    <font>
      <b/>
      <sz val="9"/>
      <color rgb="FF0070C0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CCCCCC"/>
      </patternFill>
    </fill>
    <fill>
      <patternFill patternType="solid">
        <fgColor rgb="FFFFFFFF"/>
      </patternFill>
    </fill>
    <fill>
      <patternFill patternType="solid">
        <fgColor rgb="FF3166AB"/>
      </patternFill>
    </fill>
    <fill>
      <patternFill patternType="solid">
        <fgColor rgb="FFFAC0FF"/>
      </patternFill>
    </fill>
    <fill>
      <patternFill patternType="solid">
        <fgColor rgb="FFF38B00"/>
      </patternFill>
    </fill>
    <fill>
      <patternFill patternType="solid">
        <fgColor rgb="FFD4D4D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mediumDashed">
        <color rgb="FF0875E1"/>
      </left>
      <right/>
      <top style="mediumDashed">
        <color rgb="FF0875E1"/>
      </top>
      <bottom/>
      <diagonal/>
    </border>
    <border>
      <left/>
      <right/>
      <top style="mediumDashed">
        <color rgb="FF0875E1"/>
      </top>
      <bottom/>
      <diagonal/>
    </border>
    <border>
      <left/>
      <right style="mediumDashed">
        <color rgb="FF0875E1"/>
      </right>
      <top style="mediumDashed">
        <color rgb="FF0875E1"/>
      </top>
      <bottom/>
      <diagonal/>
    </border>
    <border>
      <left style="mediumDashed">
        <color rgb="FF0875E1"/>
      </left>
      <right/>
      <top/>
      <bottom/>
      <diagonal/>
    </border>
    <border>
      <left/>
      <right style="mediumDashed">
        <color rgb="FF0875E1"/>
      </right>
      <top/>
      <bottom/>
      <diagonal/>
    </border>
    <border>
      <left style="mediumDashed">
        <color rgb="FF0875E1"/>
      </left>
      <right/>
      <top/>
      <bottom style="mediumDashed">
        <color rgb="FF0875E1"/>
      </bottom>
      <diagonal/>
    </border>
    <border>
      <left/>
      <right/>
      <top/>
      <bottom style="mediumDashed">
        <color rgb="FF0875E1"/>
      </bottom>
      <diagonal/>
    </border>
    <border>
      <left/>
      <right style="mediumDashed">
        <color rgb="FF0875E1"/>
      </right>
      <top/>
      <bottom style="mediumDashed">
        <color rgb="FF0875E1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34" fillId="0" borderId="0" applyFont="0" applyFill="0" applyBorder="0" applyAlignment="0" applyProtection="0"/>
  </cellStyleXfs>
  <cellXfs count="9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0" fillId="0" borderId="4" xfId="0" applyBorder="1" applyAlignment="1">
      <alignment vertical="top" wrapText="1"/>
    </xf>
    <xf numFmtId="164" fontId="0" fillId="0" borderId="0" xfId="0" applyNumberFormat="1" applyAlignment="1">
      <alignment horizontal="right" vertical="top"/>
    </xf>
    <xf numFmtId="164" fontId="0" fillId="0" borderId="5" xfId="0" applyNumberFormat="1" applyBorder="1" applyAlignment="1">
      <alignment horizontal="right" vertical="top"/>
    </xf>
    <xf numFmtId="0" fontId="6" fillId="0" borderId="6" xfId="0" applyFont="1" applyBorder="1" applyAlignment="1">
      <alignment vertical="top" wrapText="1"/>
    </xf>
    <xf numFmtId="0" fontId="0" fillId="0" borderId="2" xfId="0" applyBorder="1"/>
    <xf numFmtId="0" fontId="0" fillId="0" borderId="3" xfId="0" applyBorder="1"/>
    <xf numFmtId="0" fontId="8" fillId="0" borderId="0" xfId="0" applyFont="1" applyAlignment="1">
      <alignment horizontal="center" wrapText="1"/>
    </xf>
    <xf numFmtId="0" fontId="9" fillId="0" borderId="5" xfId="0" applyFont="1" applyBorder="1" applyAlignment="1">
      <alignment horizontal="center" wrapText="1"/>
    </xf>
    <xf numFmtId="0" fontId="10" fillId="0" borderId="4" xfId="0" applyFont="1" applyBorder="1" applyAlignment="1">
      <alignment horizontal="left"/>
    </xf>
    <xf numFmtId="164" fontId="0" fillId="0" borderId="0" xfId="0" applyNumberFormat="1"/>
    <xf numFmtId="0" fontId="11" fillId="0" borderId="6" xfId="0" applyFont="1" applyBorder="1" applyAlignment="1">
      <alignment horizontal="left"/>
    </xf>
    <xf numFmtId="8" fontId="0" fillId="0" borderId="0" xfId="0" applyNumberFormat="1"/>
    <xf numFmtId="0" fontId="12" fillId="0" borderId="0" xfId="0" applyFont="1"/>
    <xf numFmtId="0" fontId="0" fillId="0" borderId="1" xfId="0" applyBorder="1" applyAlignment="1">
      <alignment vertical="top"/>
    </xf>
    <xf numFmtId="0" fontId="13" fillId="0" borderId="4" xfId="0" applyFont="1" applyBorder="1" applyAlignment="1">
      <alignment horizontal="center" vertical="top" wrapText="1"/>
    </xf>
    <xf numFmtId="0" fontId="14" fillId="2" borderId="0" xfId="0" applyFont="1" applyFill="1" applyAlignment="1">
      <alignment horizontal="center"/>
    </xf>
    <xf numFmtId="0" fontId="15" fillId="2" borderId="5" xfId="0" applyFont="1" applyFill="1" applyBorder="1" applyAlignment="1">
      <alignment horizontal="center"/>
    </xf>
    <xf numFmtId="0" fontId="16" fillId="3" borderId="4" xfId="0" applyFont="1" applyFill="1" applyBorder="1" applyAlignment="1">
      <alignment horizontal="center" vertical="top" wrapText="1"/>
    </xf>
    <xf numFmtId="165" fontId="0" fillId="0" borderId="0" xfId="0" applyNumberFormat="1" applyAlignment="1">
      <alignment horizontal="right" vertical="top"/>
    </xf>
    <xf numFmtId="4" fontId="0" fillId="0" borderId="5" xfId="0" applyNumberFormat="1" applyBorder="1" applyAlignment="1">
      <alignment horizontal="right" vertical="top"/>
    </xf>
    <xf numFmtId="0" fontId="17" fillId="2" borderId="4" xfId="0" applyFont="1" applyFill="1" applyBorder="1" applyAlignment="1">
      <alignment horizontal="left"/>
    </xf>
    <xf numFmtId="165" fontId="0" fillId="2" borderId="0" xfId="0" applyNumberFormat="1" applyFill="1" applyAlignment="1">
      <alignment horizontal="right" vertical="top"/>
    </xf>
    <xf numFmtId="165" fontId="0" fillId="2" borderId="5" xfId="0" applyNumberFormat="1" applyFill="1" applyBorder="1" applyAlignment="1">
      <alignment horizontal="right" vertical="top"/>
    </xf>
    <xf numFmtId="165" fontId="0" fillId="0" borderId="5" xfId="0" applyNumberFormat="1" applyBorder="1" applyAlignment="1">
      <alignment horizontal="right" vertical="top"/>
    </xf>
    <xf numFmtId="165" fontId="0" fillId="0" borderId="7" xfId="0" applyNumberFormat="1" applyBorder="1" applyAlignment="1">
      <alignment horizontal="right" vertical="top"/>
    </xf>
    <xf numFmtId="165" fontId="0" fillId="0" borderId="8" xfId="0" applyNumberFormat="1" applyBorder="1" applyAlignment="1">
      <alignment horizontal="right" vertical="top"/>
    </xf>
    <xf numFmtId="0" fontId="18" fillId="0" borderId="0" xfId="0" applyFont="1"/>
    <xf numFmtId="0" fontId="19" fillId="4" borderId="1" xfId="0" applyFont="1" applyFill="1" applyBorder="1" applyAlignment="1">
      <alignment wrapText="1"/>
    </xf>
    <xf numFmtId="0" fontId="20" fillId="4" borderId="2" xfId="0" applyFont="1" applyFill="1" applyBorder="1" applyAlignment="1">
      <alignment wrapText="1"/>
    </xf>
    <xf numFmtId="0" fontId="21" fillId="4" borderId="3" xfId="0" applyFont="1" applyFill="1" applyBorder="1" applyAlignment="1">
      <alignment wrapText="1"/>
    </xf>
    <xf numFmtId="0" fontId="0" fillId="0" borderId="4" xfId="0" applyBorder="1"/>
    <xf numFmtId="4" fontId="0" fillId="0" borderId="0" xfId="0" applyNumberFormat="1"/>
    <xf numFmtId="164" fontId="0" fillId="0" borderId="5" xfId="0" applyNumberFormat="1" applyBorder="1"/>
    <xf numFmtId="0" fontId="0" fillId="0" borderId="6" xfId="0" applyBorder="1"/>
    <xf numFmtId="164" fontId="0" fillId="0" borderId="7" xfId="0" applyNumberFormat="1" applyBorder="1"/>
    <xf numFmtId="4" fontId="0" fillId="0" borderId="7" xfId="0" applyNumberFormat="1" applyBorder="1"/>
    <xf numFmtId="164" fontId="0" fillId="0" borderId="8" xfId="0" applyNumberFormat="1" applyBorder="1"/>
    <xf numFmtId="164" fontId="22" fillId="0" borderId="0" xfId="0" applyNumberFormat="1" applyFont="1"/>
    <xf numFmtId="166" fontId="0" fillId="0" borderId="0" xfId="0" applyNumberFormat="1"/>
    <xf numFmtId="0" fontId="0" fillId="0" borderId="7" xfId="0" applyBorder="1"/>
    <xf numFmtId="166" fontId="23" fillId="0" borderId="9" xfId="0" applyNumberFormat="1" applyFont="1" applyBorder="1"/>
    <xf numFmtId="164" fontId="0" fillId="5" borderId="0" xfId="0" applyNumberFormat="1" applyFill="1"/>
    <xf numFmtId="0" fontId="24" fillId="0" borderId="10" xfId="0" applyFont="1" applyBorder="1"/>
    <xf numFmtId="0" fontId="0" fillId="0" borderId="10" xfId="0" applyBorder="1"/>
    <xf numFmtId="0" fontId="25" fillId="0" borderId="0" xfId="0" applyFont="1"/>
    <xf numFmtId="167" fontId="0" fillId="0" borderId="0" xfId="0" applyNumberFormat="1"/>
    <xf numFmtId="0" fontId="26" fillId="0" borderId="0" xfId="0" applyFont="1"/>
    <xf numFmtId="164" fontId="0" fillId="0" borderId="10" xfId="0" applyNumberFormat="1" applyBorder="1"/>
    <xf numFmtId="164" fontId="0" fillId="6" borderId="0" xfId="0" applyNumberFormat="1" applyFill="1"/>
    <xf numFmtId="168" fontId="0" fillId="0" borderId="0" xfId="0" applyNumberFormat="1"/>
    <xf numFmtId="4" fontId="27" fillId="0" borderId="0" xfId="0" applyNumberFormat="1" applyFont="1"/>
    <xf numFmtId="167" fontId="0" fillId="0" borderId="10" xfId="0" applyNumberFormat="1" applyBorder="1"/>
    <xf numFmtId="0" fontId="28" fillId="0" borderId="0" xfId="0" applyFont="1"/>
    <xf numFmtId="3" fontId="0" fillId="0" borderId="0" xfId="0" applyNumberFormat="1"/>
    <xf numFmtId="4" fontId="0" fillId="0" borderId="10" xfId="0" applyNumberFormat="1" applyBorder="1"/>
    <xf numFmtId="4" fontId="0" fillId="0" borderId="11" xfId="0" applyNumberFormat="1" applyBorder="1"/>
    <xf numFmtId="4" fontId="29" fillId="0" borderId="0" xfId="0" applyNumberFormat="1" applyFont="1" applyAlignment="1">
      <alignment horizontal="right"/>
    </xf>
    <xf numFmtId="3" fontId="0" fillId="0" borderId="10" xfId="0" applyNumberFormat="1" applyBorder="1"/>
    <xf numFmtId="0" fontId="30" fillId="0" borderId="0" xfId="0" applyFont="1"/>
    <xf numFmtId="4" fontId="0" fillId="0" borderId="12" xfId="0" applyNumberFormat="1" applyBorder="1"/>
    <xf numFmtId="0" fontId="31" fillId="0" borderId="0" xfId="0" applyFont="1"/>
    <xf numFmtId="0" fontId="0" fillId="0" borderId="12" xfId="0" applyBorder="1"/>
    <xf numFmtId="4" fontId="0" fillId="0" borderId="13" xfId="0" applyNumberFormat="1" applyBorder="1"/>
    <xf numFmtId="4" fontId="0" fillId="6" borderId="0" xfId="0" applyNumberFormat="1" applyFill="1"/>
    <xf numFmtId="0" fontId="32" fillId="0" borderId="10" xfId="0" applyFont="1" applyBorder="1"/>
    <xf numFmtId="165" fontId="0" fillId="0" borderId="0" xfId="0" applyNumberFormat="1"/>
    <xf numFmtId="4" fontId="33" fillId="7" borderId="0" xfId="0" applyNumberFormat="1" applyFont="1" applyFill="1"/>
    <xf numFmtId="4" fontId="0" fillId="7" borderId="0" xfId="0" applyNumberFormat="1" applyFill="1"/>
    <xf numFmtId="0" fontId="0" fillId="7" borderId="0" xfId="0" applyFill="1"/>
    <xf numFmtId="4" fontId="0" fillId="7" borderId="0" xfId="0" quotePrefix="1" applyNumberFormat="1" applyFill="1"/>
    <xf numFmtId="164" fontId="0" fillId="7" borderId="0" xfId="0" applyNumberFormat="1" applyFill="1"/>
    <xf numFmtId="0" fontId="0" fillId="0" borderId="0" xfId="0" applyAlignment="1">
      <alignment horizontal="right" vertical="top" wrapText="1"/>
    </xf>
    <xf numFmtId="0" fontId="1" fillId="0" borderId="0" xfId="0" applyFont="1" applyAlignment="1">
      <alignment horizontal="right"/>
    </xf>
    <xf numFmtId="43" fontId="34" fillId="0" borderId="0" xfId="1" applyFont="1"/>
    <xf numFmtId="43" fontId="0" fillId="0" borderId="0" xfId="1" applyFont="1"/>
    <xf numFmtId="43" fontId="0" fillId="8" borderId="14" xfId="0" applyNumberFormat="1" applyFill="1" applyBorder="1"/>
    <xf numFmtId="0" fontId="1" fillId="0" borderId="0" xfId="0" applyFont="1" applyAlignment="1">
      <alignment horizontal="left"/>
    </xf>
    <xf numFmtId="0" fontId="14" fillId="2" borderId="0" xfId="0" applyFont="1" applyFill="1" applyAlignment="1">
      <alignment horizontal="center" wrapText="1"/>
    </xf>
    <xf numFmtId="0" fontId="15" fillId="2" borderId="5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164" fontId="0" fillId="9" borderId="5" xfId="0" applyNumberFormat="1" applyFill="1" applyBorder="1" applyAlignment="1">
      <alignment horizontal="right" vertical="top"/>
    </xf>
    <xf numFmtId="0" fontId="0" fillId="9" borderId="4" xfId="0" applyFill="1" applyBorder="1" applyAlignment="1">
      <alignment vertical="top" wrapText="1"/>
    </xf>
    <xf numFmtId="0" fontId="0" fillId="10" borderId="4" xfId="0" applyFill="1" applyBorder="1" applyAlignment="1">
      <alignment vertical="top" wrapText="1"/>
    </xf>
    <xf numFmtId="164" fontId="0" fillId="10" borderId="5" xfId="0" applyNumberFormat="1" applyFill="1" applyBorder="1" applyAlignment="1">
      <alignment horizontal="right" vertical="top"/>
    </xf>
    <xf numFmtId="0" fontId="34" fillId="0" borderId="0" xfId="0" applyFont="1"/>
    <xf numFmtId="0" fontId="35" fillId="0" borderId="0" xfId="0" applyFont="1"/>
    <xf numFmtId="164" fontId="35" fillId="0" borderId="0" xfId="0" applyNumberFormat="1" applyFont="1" applyAlignment="1">
      <alignment horizontal="right" vertical="top"/>
    </xf>
    <xf numFmtId="0" fontId="36" fillId="9" borderId="0" xfId="0" applyFont="1" applyFill="1"/>
    <xf numFmtId="0" fontId="1" fillId="9" borderId="0" xfId="0" applyFont="1" applyFill="1"/>
    <xf numFmtId="0" fontId="0" fillId="11" borderId="0" xfId="0" applyFill="1"/>
    <xf numFmtId="164" fontId="35" fillId="9" borderId="0" xfId="0" applyNumberFormat="1" applyFont="1" applyFill="1" applyAlignment="1">
      <alignment horizontal="right" vertical="top"/>
    </xf>
    <xf numFmtId="164" fontId="7" fillId="9" borderId="7" xfId="0" applyNumberFormat="1" applyFont="1" applyFill="1" applyBorder="1" applyAlignment="1">
      <alignment horizontal="right" vertical="top"/>
    </xf>
  </cellXfs>
  <cellStyles count="2">
    <cellStyle name="Comma" xfId="1" builtinId="3"/>
    <cellStyle name="Normal" xfId="0" builtinId="0"/>
  </cellStyles>
  <dxfs count="4">
    <dxf>
      <font>
        <color rgb="FF319C4C"/>
      </font>
      <fill>
        <patternFill patternType="solid">
          <bgColor rgb="FFEBEBEB"/>
        </patternFill>
      </fill>
    </dxf>
    <dxf>
      <font>
        <color rgb="FFF31167"/>
      </font>
      <fill>
        <patternFill patternType="solid">
          <bgColor rgb="FFEBEBEB"/>
        </patternFill>
      </fill>
    </dxf>
    <dxf>
      <font>
        <color rgb="FF319C4C"/>
      </font>
      <fill>
        <patternFill patternType="solid">
          <bgColor rgb="FFEBEBEB"/>
        </patternFill>
      </fill>
    </dxf>
    <dxf>
      <font>
        <color rgb="FFF31167"/>
      </font>
      <fill>
        <patternFill patternType="solid">
          <bgColor rgb="FFEBEBEB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10</xdr:row>
      <xdr:rowOff>0</xdr:rowOff>
    </xdr:from>
    <xdr:to>
      <xdr:col>3</xdr:col>
      <xdr:colOff>819150</xdr:colOff>
      <xdr:row>11</xdr:row>
      <xdr:rowOff>14287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4CB49E9B-94BD-4B07-887B-FF17BAF46FEB}"/>
            </a:ext>
          </a:extLst>
        </xdr:cNvPr>
        <xdr:cNvSpPr/>
      </xdr:nvSpPr>
      <xdr:spPr>
        <a:xfrm>
          <a:off x="3324225" y="1647825"/>
          <a:ext cx="1804988" cy="180975"/>
        </a:xfrm>
        <a:prstGeom prst="rect">
          <a:avLst/>
        </a:prstGeom>
        <a:ln w="28575">
          <a:solidFill>
            <a:srgbClr val="FFC000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 sz="1000"/>
            <a:t>Appendix A-1 2021 to 2025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10</xdr:row>
      <xdr:rowOff>0</xdr:rowOff>
    </xdr:from>
    <xdr:to>
      <xdr:col>3</xdr:col>
      <xdr:colOff>819150</xdr:colOff>
      <xdr:row>11</xdr:row>
      <xdr:rowOff>14287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8B244088-3538-4E70-9BDB-1ED88A9DAFD0}"/>
            </a:ext>
          </a:extLst>
        </xdr:cNvPr>
        <xdr:cNvSpPr/>
      </xdr:nvSpPr>
      <xdr:spPr>
        <a:xfrm>
          <a:off x="3324225" y="1647825"/>
          <a:ext cx="1804988" cy="180975"/>
        </a:xfrm>
        <a:prstGeom prst="rect">
          <a:avLst/>
        </a:prstGeom>
        <a:ln w="28575">
          <a:solidFill>
            <a:srgbClr val="FFC000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 sz="1000"/>
            <a:t>Appendix A-1 2021 to 2025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10</xdr:row>
      <xdr:rowOff>0</xdr:rowOff>
    </xdr:from>
    <xdr:to>
      <xdr:col>3</xdr:col>
      <xdr:colOff>819150</xdr:colOff>
      <xdr:row>11</xdr:row>
      <xdr:rowOff>14287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466817F4-FECA-4E14-80BA-611183494E45}"/>
            </a:ext>
          </a:extLst>
        </xdr:cNvPr>
        <xdr:cNvSpPr/>
      </xdr:nvSpPr>
      <xdr:spPr>
        <a:xfrm>
          <a:off x="3324225" y="1647825"/>
          <a:ext cx="1804988" cy="180975"/>
        </a:xfrm>
        <a:prstGeom prst="rect">
          <a:avLst/>
        </a:prstGeom>
        <a:ln w="28575">
          <a:solidFill>
            <a:srgbClr val="FFC000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 sz="1000"/>
            <a:t>Appendix A-1 2021 to 2025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10</xdr:row>
      <xdr:rowOff>0</xdr:rowOff>
    </xdr:from>
    <xdr:to>
      <xdr:col>3</xdr:col>
      <xdr:colOff>819150</xdr:colOff>
      <xdr:row>11</xdr:row>
      <xdr:rowOff>14287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C9A599AA-7976-4366-9883-C951EECD712A}"/>
            </a:ext>
          </a:extLst>
        </xdr:cNvPr>
        <xdr:cNvSpPr/>
      </xdr:nvSpPr>
      <xdr:spPr>
        <a:xfrm>
          <a:off x="3324225" y="1647825"/>
          <a:ext cx="1804988" cy="180975"/>
        </a:xfrm>
        <a:prstGeom prst="rect">
          <a:avLst/>
        </a:prstGeom>
        <a:ln w="28575">
          <a:solidFill>
            <a:srgbClr val="FFC000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 sz="1000"/>
            <a:t>Appendix A-1 2021 to 2025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10</xdr:row>
      <xdr:rowOff>0</xdr:rowOff>
    </xdr:from>
    <xdr:to>
      <xdr:col>3</xdr:col>
      <xdr:colOff>819150</xdr:colOff>
      <xdr:row>11</xdr:row>
      <xdr:rowOff>14287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9EF1EA94-284C-4123-8332-CD435F5D1383}"/>
            </a:ext>
          </a:extLst>
        </xdr:cNvPr>
        <xdr:cNvSpPr/>
      </xdr:nvSpPr>
      <xdr:spPr>
        <a:xfrm>
          <a:off x="3324225" y="1647825"/>
          <a:ext cx="1804988" cy="180975"/>
        </a:xfrm>
        <a:prstGeom prst="rect">
          <a:avLst/>
        </a:prstGeom>
        <a:ln w="28575">
          <a:solidFill>
            <a:srgbClr val="FFC000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 sz="1000"/>
            <a:t>Appendix A-1 2021 to 2025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hyperlink" Target="../../../../../../../../../../../../../../../../:w:/r/sites/C-DEPT-FIN-Accounting/Deferrals/23%20Deferrals/ERP/Production/DAR%20Prism%20conversion%20adjustments.docx?d=w98b8e3e6da1c44da83571663b1806b7f&amp;csf=1&amp;web=1&amp;e=7oCgXW" TargetMode="External"/><Relationship Id="rId1" Type="http://schemas.openxmlformats.org/officeDocument/2006/relationships/hyperlink" Target="../../../../../../../../../../../../../../../../:w:/r/sites/C-DEPT-FIN-Accounting/Deferrals/23%20Deferrals/ERP/Production/DAR%20Prism%20conversion%20adjustments.docx?d=w98b8e3e6da1c44da83571663b1806b7f&amp;csf=1&amp;web=1&amp;e=7oCgX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70550"/>
  </sheetPr>
  <dimension ref="A1:A4"/>
  <sheetViews>
    <sheetView workbookViewId="0">
      <selection activeCell="G13" sqref="G13"/>
    </sheetView>
  </sheetViews>
  <sheetFormatPr defaultColWidth="12" defaultRowHeight="16.149999999999999" customHeight="1" x14ac:dyDescent="0.2"/>
  <sheetData>
    <row r="1" spans="1:1" ht="12" x14ac:dyDescent="0.2">
      <c r="A1" s="1" t="s">
        <v>274</v>
      </c>
    </row>
    <row r="2" spans="1:1" ht="12" x14ac:dyDescent="0.2">
      <c r="A2" t="s">
        <v>323</v>
      </c>
    </row>
    <row r="3" spans="1:1" ht="12" x14ac:dyDescent="0.2">
      <c r="A3" t="s">
        <v>324</v>
      </c>
    </row>
    <row r="4" spans="1:1" ht="12" x14ac:dyDescent="0.2">
      <c r="A4" t="s">
        <v>275</v>
      </c>
    </row>
  </sheetData>
  <pageMargins left="0.55555555555555558" right="0.55555555555555558" top="0.55555555555555558" bottom="0.55555558204650879" header="0.27777777777777779" footer="0"/>
  <pageSetup fitToWidth="0" fitToHeight="0" pageOrder="overThenDown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39997558519241921"/>
  </sheetPr>
  <dimension ref="A1:H40"/>
  <sheetViews>
    <sheetView tabSelected="1" workbookViewId="0"/>
  </sheetViews>
  <sheetFormatPr defaultColWidth="12" defaultRowHeight="16.149999999999999" customHeight="1" x14ac:dyDescent="0.2"/>
  <cols>
    <col min="1" max="1" width="36" customWidth="1"/>
    <col min="2" max="6" width="17.83203125" customWidth="1"/>
  </cols>
  <sheetData>
    <row r="1" spans="1:8" ht="12" x14ac:dyDescent="0.2">
      <c r="A1" s="2" t="s">
        <v>291</v>
      </c>
      <c r="C1" s="94" t="s">
        <v>325</v>
      </c>
      <c r="D1" s="95"/>
    </row>
    <row r="3" spans="1:8" ht="12" x14ac:dyDescent="0.2">
      <c r="A3" s="83" t="s">
        <v>322</v>
      </c>
    </row>
    <row r="4" spans="1:8" ht="12" x14ac:dyDescent="0.2">
      <c r="A4" s="2" t="s">
        <v>292</v>
      </c>
    </row>
    <row r="5" spans="1:8" ht="12" x14ac:dyDescent="0.2">
      <c r="A5" s="3"/>
    </row>
    <row r="6" spans="1:8" ht="12" x14ac:dyDescent="0.2">
      <c r="A6" s="1" t="s">
        <v>293</v>
      </c>
    </row>
    <row r="7" spans="1:8" ht="12" x14ac:dyDescent="0.2">
      <c r="A7" s="1"/>
    </row>
    <row r="8" spans="1:8" ht="12" x14ac:dyDescent="0.2">
      <c r="A8" t="s">
        <v>294</v>
      </c>
    </row>
    <row r="10" spans="1:8" ht="27" customHeight="1" x14ac:dyDescent="0.2">
      <c r="A10" s="4" t="s">
        <v>295</v>
      </c>
      <c r="B10" s="5" t="s">
        <v>107</v>
      </c>
      <c r="C10" s="5" t="s">
        <v>108</v>
      </c>
      <c r="D10" s="5" t="s">
        <v>109</v>
      </c>
      <c r="E10" s="5" t="s">
        <v>110</v>
      </c>
      <c r="F10" s="6" t="s">
        <v>111</v>
      </c>
    </row>
    <row r="11" spans="1:8" ht="12" x14ac:dyDescent="0.2">
      <c r="A11" s="7" t="s">
        <v>296</v>
      </c>
      <c r="B11" s="8">
        <v>0</v>
      </c>
      <c r="C11" s="8">
        <v>0</v>
      </c>
      <c r="D11" s="8">
        <v>0</v>
      </c>
      <c r="E11" s="8">
        <v>0</v>
      </c>
      <c r="F11" s="9">
        <v>45000</v>
      </c>
    </row>
    <row r="12" spans="1:8" ht="24" x14ac:dyDescent="0.2">
      <c r="A12" s="7" t="s">
        <v>297</v>
      </c>
      <c r="B12" s="8">
        <v>15000</v>
      </c>
      <c r="C12" s="8">
        <v>20000</v>
      </c>
      <c r="D12" s="8">
        <v>15000</v>
      </c>
      <c r="E12" s="8">
        <v>15000</v>
      </c>
      <c r="F12" s="9">
        <v>65000</v>
      </c>
    </row>
    <row r="13" spans="1:8" ht="12" x14ac:dyDescent="0.2">
      <c r="A13" s="7" t="s">
        <v>298</v>
      </c>
      <c r="B13" s="8">
        <v>349736.11</v>
      </c>
      <c r="C13" s="8">
        <v>1622598.71</v>
      </c>
      <c r="D13" s="8">
        <v>2656040.48</v>
      </c>
      <c r="E13" s="8">
        <v>2150722.4</v>
      </c>
      <c r="F13" s="9">
        <v>1559748.58</v>
      </c>
    </row>
    <row r="14" spans="1:8" ht="12" x14ac:dyDescent="0.2">
      <c r="A14" s="7" t="s">
        <v>299</v>
      </c>
      <c r="B14" s="8">
        <v>6000</v>
      </c>
      <c r="C14" s="8">
        <v>6500</v>
      </c>
      <c r="D14" s="8">
        <v>6500</v>
      </c>
      <c r="E14" s="8">
        <v>6000</v>
      </c>
      <c r="F14" s="9">
        <v>6500</v>
      </c>
      <c r="H14" s="96"/>
    </row>
    <row r="15" spans="1:8" ht="24" x14ac:dyDescent="0.2">
      <c r="A15" s="7" t="s">
        <v>300</v>
      </c>
      <c r="B15" s="8">
        <v>0</v>
      </c>
      <c r="C15" s="8">
        <v>120023.64</v>
      </c>
      <c r="D15" s="8">
        <v>13493.14</v>
      </c>
      <c r="E15" s="8">
        <v>33238.68</v>
      </c>
      <c r="F15" s="9">
        <v>7135.2</v>
      </c>
    </row>
    <row r="16" spans="1:8" ht="24" x14ac:dyDescent="0.2">
      <c r="A16" s="7" t="s">
        <v>301</v>
      </c>
      <c r="B16" s="8">
        <v>0</v>
      </c>
      <c r="C16" s="8">
        <v>1500</v>
      </c>
      <c r="D16" s="8">
        <v>500</v>
      </c>
      <c r="E16" s="8">
        <v>500</v>
      </c>
      <c r="F16" s="9">
        <v>1000</v>
      </c>
    </row>
    <row r="17" spans="1:7" ht="12" x14ac:dyDescent="0.2">
      <c r="A17" s="7" t="s">
        <v>302</v>
      </c>
      <c r="B17" s="8">
        <v>0</v>
      </c>
      <c r="C17" s="8">
        <v>0</v>
      </c>
      <c r="D17" s="8">
        <v>0</v>
      </c>
      <c r="E17" s="8">
        <v>0</v>
      </c>
      <c r="F17" s="9">
        <v>2896043.66</v>
      </c>
    </row>
    <row r="18" spans="1:7" ht="12" x14ac:dyDescent="0.2">
      <c r="A18" s="7" t="s">
        <v>303</v>
      </c>
      <c r="B18" s="8">
        <v>-168683.26</v>
      </c>
      <c r="C18" s="8">
        <v>-149582.64000000001</v>
      </c>
      <c r="D18" s="8">
        <v>-164555.51999999999</v>
      </c>
      <c r="E18" s="8">
        <v>-180912.64000000001</v>
      </c>
      <c r="F18" s="9">
        <v>-249764.72</v>
      </c>
    </row>
    <row r="19" spans="1:7" ht="24" x14ac:dyDescent="0.2">
      <c r="A19" s="7" t="s">
        <v>304</v>
      </c>
      <c r="B19" s="8">
        <v>2507818</v>
      </c>
      <c r="C19" s="8">
        <v>2206734</v>
      </c>
      <c r="D19" s="8">
        <v>206283</v>
      </c>
      <c r="E19" s="8">
        <v>2576132</v>
      </c>
      <c r="F19" s="9">
        <v>1606764.56</v>
      </c>
    </row>
    <row r="20" spans="1:7" ht="24" x14ac:dyDescent="0.2">
      <c r="A20" s="7" t="s">
        <v>305</v>
      </c>
      <c r="B20" s="8">
        <v>0</v>
      </c>
      <c r="C20" s="8">
        <v>0</v>
      </c>
      <c r="D20" s="8">
        <v>0</v>
      </c>
      <c r="E20" s="8">
        <v>0</v>
      </c>
      <c r="F20" s="9">
        <v>0</v>
      </c>
    </row>
    <row r="21" spans="1:7" ht="12" x14ac:dyDescent="0.2">
      <c r="A21" s="7" t="s">
        <v>306</v>
      </c>
      <c r="B21" s="8">
        <v>549595.35</v>
      </c>
      <c r="C21" s="8">
        <v>3772244.89</v>
      </c>
      <c r="D21" s="8">
        <v>17197607.100000001</v>
      </c>
      <c r="E21" s="8">
        <v>24142980.41</v>
      </c>
      <c r="F21" s="9">
        <v>26337024.969999999</v>
      </c>
    </row>
    <row r="22" spans="1:7" ht="12" x14ac:dyDescent="0.2">
      <c r="A22" s="7" t="s">
        <v>307</v>
      </c>
      <c r="B22" s="8">
        <v>31000</v>
      </c>
      <c r="C22" s="8">
        <v>39500</v>
      </c>
      <c r="D22" s="8">
        <v>52500</v>
      </c>
      <c r="E22" s="8">
        <v>54000</v>
      </c>
      <c r="F22" s="9">
        <v>47000</v>
      </c>
    </row>
    <row r="23" spans="1:7" ht="12" x14ac:dyDescent="0.2">
      <c r="A23" s="7" t="s">
        <v>308</v>
      </c>
      <c r="B23" s="8">
        <v>-36639.800000000003</v>
      </c>
      <c r="C23" s="8">
        <v>-110109.86</v>
      </c>
      <c r="D23" s="8">
        <v>148978.87</v>
      </c>
      <c r="E23" s="8">
        <v>-48578.8</v>
      </c>
      <c r="F23" s="9">
        <v>82505.149999999994</v>
      </c>
    </row>
    <row r="24" spans="1:7" ht="12" x14ac:dyDescent="0.2">
      <c r="A24" s="89" t="s">
        <v>309</v>
      </c>
      <c r="B24" s="8">
        <v>0</v>
      </c>
      <c r="C24" s="8">
        <v>0</v>
      </c>
      <c r="D24" s="8">
        <v>0</v>
      </c>
      <c r="E24" s="8">
        <v>73735.740000000005</v>
      </c>
      <c r="F24" s="90">
        <v>2514313.91</v>
      </c>
      <c r="G24" s="91" t="s">
        <v>327</v>
      </c>
    </row>
    <row r="25" spans="1:7" ht="12" x14ac:dyDescent="0.2">
      <c r="A25" s="88" t="s">
        <v>310</v>
      </c>
      <c r="B25" s="93">
        <v>891019</v>
      </c>
      <c r="C25" s="93">
        <v>1400</v>
      </c>
      <c r="D25" s="93">
        <v>405736</v>
      </c>
      <c r="E25" s="93">
        <v>1515177</v>
      </c>
      <c r="F25" s="87">
        <v>4706929.5999999996</v>
      </c>
      <c r="G25" s="92" t="s">
        <v>326</v>
      </c>
    </row>
    <row r="26" spans="1:7" ht="12" x14ac:dyDescent="0.2">
      <c r="A26" s="7" t="s">
        <v>311</v>
      </c>
      <c r="B26" s="8">
        <v>102859.29</v>
      </c>
      <c r="C26" s="8">
        <v>973194.7</v>
      </c>
      <c r="D26" s="8">
        <v>7061138.1799999997</v>
      </c>
      <c r="E26" s="8">
        <v>8454430.3699999992</v>
      </c>
      <c r="F26" s="9">
        <v>5252911.13</v>
      </c>
    </row>
    <row r="27" spans="1:7" ht="12" x14ac:dyDescent="0.2">
      <c r="A27" s="7" t="s">
        <v>312</v>
      </c>
      <c r="B27" s="8">
        <v>32808.61</v>
      </c>
      <c r="C27" s="8">
        <v>0</v>
      </c>
      <c r="D27" s="8">
        <v>0</v>
      </c>
      <c r="E27" s="8">
        <v>0</v>
      </c>
      <c r="F27" s="9">
        <v>0</v>
      </c>
    </row>
    <row r="28" spans="1:7" ht="12" x14ac:dyDescent="0.2">
      <c r="A28" s="7" t="s">
        <v>313</v>
      </c>
      <c r="B28" s="8">
        <v>62500</v>
      </c>
      <c r="C28" s="8">
        <v>52000</v>
      </c>
      <c r="D28" s="8">
        <v>75500</v>
      </c>
      <c r="E28" s="8">
        <v>110000</v>
      </c>
      <c r="F28" s="9">
        <v>75000</v>
      </c>
    </row>
    <row r="29" spans="1:7" ht="12" x14ac:dyDescent="0.2">
      <c r="A29" s="88" t="s">
        <v>314</v>
      </c>
      <c r="B29" s="97">
        <f>941098.15-B25</f>
        <v>50079.150000000023</v>
      </c>
      <c r="C29" s="97">
        <f>51623.51-C25</f>
        <v>50223.51</v>
      </c>
      <c r="D29" s="97">
        <f>405769.67-D25</f>
        <v>33.669999999983702</v>
      </c>
      <c r="E29" s="97">
        <f>1333465.66-E25</f>
        <v>-181711.34000000008</v>
      </c>
      <c r="F29" s="9">
        <v>24963.72</v>
      </c>
      <c r="G29" s="92" t="s">
        <v>328</v>
      </c>
    </row>
    <row r="30" spans="1:7" ht="24" x14ac:dyDescent="0.2">
      <c r="A30" s="7" t="s">
        <v>315</v>
      </c>
      <c r="B30" s="8">
        <v>285300</v>
      </c>
      <c r="C30" s="8">
        <v>651252</v>
      </c>
      <c r="D30" s="8">
        <v>376164</v>
      </c>
      <c r="E30" s="8">
        <v>450456</v>
      </c>
      <c r="F30" s="9">
        <v>480492</v>
      </c>
    </row>
    <row r="31" spans="1:7" ht="12" x14ac:dyDescent="0.2">
      <c r="A31" s="7" t="s">
        <v>316</v>
      </c>
      <c r="B31" s="8">
        <v>63191.51</v>
      </c>
      <c r="C31" s="8">
        <v>67578.03</v>
      </c>
      <c r="D31" s="8">
        <v>75681.759999999995</v>
      </c>
      <c r="E31" s="8">
        <v>90910.56</v>
      </c>
      <c r="F31" s="9">
        <v>79376.66</v>
      </c>
    </row>
    <row r="32" spans="1:7" ht="12" x14ac:dyDescent="0.2">
      <c r="A32" s="7" t="s">
        <v>317</v>
      </c>
      <c r="B32" s="8">
        <v>-2997667.37</v>
      </c>
      <c r="C32" s="8">
        <v>-2931445.84</v>
      </c>
      <c r="D32" s="8">
        <v>-2892986.58</v>
      </c>
      <c r="E32" s="8">
        <v>-2868411.42</v>
      </c>
      <c r="F32" s="9">
        <v>-2827746.06</v>
      </c>
    </row>
    <row r="33" spans="1:6" ht="12" x14ac:dyDescent="0.2">
      <c r="A33" s="7" t="s">
        <v>318</v>
      </c>
      <c r="B33" s="8">
        <v>0</v>
      </c>
      <c r="C33" s="8">
        <v>0</v>
      </c>
      <c r="D33" s="8">
        <v>0</v>
      </c>
      <c r="E33" s="8">
        <v>0</v>
      </c>
      <c r="F33" s="9">
        <v>0</v>
      </c>
    </row>
    <row r="34" spans="1:6" ht="12" x14ac:dyDescent="0.2">
      <c r="A34" s="7" t="s">
        <v>319</v>
      </c>
      <c r="B34" s="8">
        <v>390702.99</v>
      </c>
      <c r="C34" s="8">
        <v>856000.76</v>
      </c>
      <c r="D34" s="8">
        <v>1018855.92</v>
      </c>
      <c r="E34" s="8">
        <v>2879329.52</v>
      </c>
      <c r="F34" s="9">
        <v>3924805.24</v>
      </c>
    </row>
    <row r="35" spans="1:6" ht="12" x14ac:dyDescent="0.2">
      <c r="A35" s="7" t="s">
        <v>320</v>
      </c>
      <c r="B35" s="8">
        <v>16000</v>
      </c>
      <c r="C35" s="8">
        <v>9500</v>
      </c>
      <c r="D35" s="8">
        <v>25500</v>
      </c>
      <c r="E35" s="8">
        <v>39000</v>
      </c>
      <c r="F35" s="9">
        <v>39000</v>
      </c>
    </row>
    <row r="36" spans="1:6" s="1" customFormat="1" ht="12" x14ac:dyDescent="0.2">
      <c r="A36" s="10" t="s">
        <v>112</v>
      </c>
      <c r="B36" s="98">
        <f>SUM(B11:B35)</f>
        <v>2150619.580000001</v>
      </c>
      <c r="C36" s="98">
        <f t="shared" ref="C36:F36" si="0">SUM(C11:C35)</f>
        <v>7259111.8999999985</v>
      </c>
      <c r="D36" s="98">
        <f t="shared" si="0"/>
        <v>26277970.020000011</v>
      </c>
      <c r="E36" s="98">
        <f t="shared" si="0"/>
        <v>39311998.479999997</v>
      </c>
      <c r="F36" s="98">
        <f t="shared" si="0"/>
        <v>46674003.600000001</v>
      </c>
    </row>
    <row r="38" spans="1:6" ht="12" x14ac:dyDescent="0.2">
      <c r="A38" s="78" t="s">
        <v>321</v>
      </c>
      <c r="B38" s="80">
        <f>'AC04E-2021 (Appendix D-5)'!B11</f>
        <v>2150619.58</v>
      </c>
      <c r="C38" s="81">
        <f>'AC04E-2022 (Appendix D-4)'!B11</f>
        <v>7259111.9000000004</v>
      </c>
      <c r="D38" s="81">
        <f>'AC04E-2023 (Appendix D-3)'!B11</f>
        <v>26277970.02</v>
      </c>
      <c r="E38" s="81">
        <f>'AC04E-2024 (Appendix D-2)'!B11</f>
        <v>39311998.479999997</v>
      </c>
      <c r="F38" s="81">
        <f>'AC01E-2025 (Appendix D-1)'!B11</f>
        <v>46674003.600000001</v>
      </c>
    </row>
    <row r="39" spans="1:6" ht="12.75" thickBot="1" x14ac:dyDescent="0.25">
      <c r="A39" s="79" t="s">
        <v>201</v>
      </c>
      <c r="B39" s="82">
        <f>B36-B38</f>
        <v>0</v>
      </c>
      <c r="C39" s="82">
        <f t="shared" ref="C39:F39" si="1">C36-C38</f>
        <v>0</v>
      </c>
      <c r="D39" s="82">
        <f t="shared" si="1"/>
        <v>0</v>
      </c>
      <c r="E39" s="82">
        <f t="shared" si="1"/>
        <v>0</v>
      </c>
      <c r="F39" s="82">
        <f t="shared" si="1"/>
        <v>0</v>
      </c>
    </row>
    <row r="40" spans="1:6" ht="16.149999999999999" customHeight="1" thickTop="1" x14ac:dyDescent="0.2"/>
  </sheetData>
  <pageMargins left="0.55555555555555558" right="0.55555555555555558" top="0.55555555555555558" bottom="0.55555558204650879" header="0.27777777777777779" footer="0"/>
  <pageSetup fitToWidth="0" fitToHeight="0" pageOrder="overThenDown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P561"/>
  <sheetViews>
    <sheetView workbookViewId="0">
      <selection activeCell="B5" sqref="B5:E13"/>
    </sheetView>
  </sheetViews>
  <sheetFormatPr defaultColWidth="12" defaultRowHeight="16.149999999999999" customHeight="1" x14ac:dyDescent="0.2"/>
  <cols>
    <col min="1" max="1" width="20.5" customWidth="1"/>
    <col min="2" max="2" width="37.5" customWidth="1"/>
    <col min="3" max="3" width="17.1640625" customWidth="1"/>
    <col min="4" max="4" width="18.6640625" customWidth="1"/>
    <col min="5" max="5" width="17.6640625" customWidth="1"/>
    <col min="6" max="6" width="16.33203125" customWidth="1"/>
    <col min="7" max="7" width="14.33203125" customWidth="1"/>
    <col min="8" max="8" width="17.83203125" customWidth="1"/>
    <col min="9" max="9" width="33.83203125" customWidth="1"/>
    <col min="10" max="10" width="28.83203125" customWidth="1"/>
    <col min="11" max="11" width="33.5" customWidth="1"/>
  </cols>
  <sheetData>
    <row r="1" spans="1:5" ht="12.75" x14ac:dyDescent="0.2">
      <c r="A1" s="33" t="s">
        <v>118</v>
      </c>
    </row>
    <row r="2" spans="1:5" ht="12" x14ac:dyDescent="0.2">
      <c r="A2" s="20"/>
      <c r="B2" s="11"/>
      <c r="C2" s="11"/>
      <c r="D2" s="11"/>
      <c r="E2" s="12"/>
    </row>
    <row r="3" spans="1:5" ht="12.75" x14ac:dyDescent="0.2">
      <c r="A3" s="21"/>
      <c r="B3" s="22" t="s">
        <v>119</v>
      </c>
      <c r="C3" s="22" t="s">
        <v>120</v>
      </c>
      <c r="D3" s="22" t="s">
        <v>121</v>
      </c>
      <c r="E3" s="23" t="s">
        <v>122</v>
      </c>
    </row>
    <row r="4" spans="1:5" ht="12.75" x14ac:dyDescent="0.2">
      <c r="A4" s="24"/>
      <c r="B4" s="13" t="s">
        <v>123</v>
      </c>
      <c r="C4" s="13" t="s">
        <v>123</v>
      </c>
      <c r="D4" s="13" t="s">
        <v>123</v>
      </c>
      <c r="E4" s="14" t="s">
        <v>123</v>
      </c>
    </row>
    <row r="5" spans="1:5" ht="12.75" x14ac:dyDescent="0.2">
      <c r="A5" s="15" t="s">
        <v>113</v>
      </c>
      <c r="B5" s="25">
        <v>2192366826.04</v>
      </c>
      <c r="C5" s="25">
        <v>2114021037.9000001</v>
      </c>
      <c r="D5" s="25">
        <v>78345788.140000001</v>
      </c>
      <c r="E5" s="26">
        <v>3.5735709999999998</v>
      </c>
    </row>
    <row r="6" spans="1:5" ht="12.75" x14ac:dyDescent="0.2">
      <c r="A6" s="15" t="s">
        <v>114</v>
      </c>
      <c r="B6" s="25">
        <v>231107292.28999999</v>
      </c>
      <c r="C6" s="25">
        <v>235169740.84</v>
      </c>
      <c r="D6" s="25">
        <v>-4062448.55</v>
      </c>
      <c r="E6" s="26">
        <v>-1.757819</v>
      </c>
    </row>
    <row r="7" spans="1:5" ht="12.75" x14ac:dyDescent="0.2">
      <c r="A7" s="15" t="s">
        <v>115</v>
      </c>
      <c r="B7" s="25">
        <v>14271576.529999999</v>
      </c>
      <c r="C7" s="25">
        <v>14372426.16</v>
      </c>
      <c r="D7" s="25">
        <v>-100849.63</v>
      </c>
      <c r="E7" s="26">
        <v>-0.70664700000000003</v>
      </c>
    </row>
    <row r="8" spans="1:5" ht="12.75" x14ac:dyDescent="0.2">
      <c r="A8" s="15" t="s">
        <v>116</v>
      </c>
      <c r="B8" s="25">
        <v>4344608.34</v>
      </c>
      <c r="C8" s="25">
        <v>15898732</v>
      </c>
      <c r="D8" s="25">
        <v>-11554123.66</v>
      </c>
      <c r="E8" s="26">
        <v>-265.94166300000001</v>
      </c>
    </row>
    <row r="9" spans="1:5" ht="12.75" x14ac:dyDescent="0.2">
      <c r="A9" s="15" t="s">
        <v>117</v>
      </c>
      <c r="B9" s="25">
        <v>8824989.8499999996</v>
      </c>
      <c r="C9" s="25">
        <v>6462936.3700000001</v>
      </c>
      <c r="D9" s="25">
        <v>2362053.48</v>
      </c>
      <c r="E9" s="26">
        <v>26.765509000000002</v>
      </c>
    </row>
    <row r="10" spans="1:5" ht="12.75" x14ac:dyDescent="0.2">
      <c r="A10" s="27" t="s">
        <v>124</v>
      </c>
      <c r="B10" s="28">
        <v>2450915293.0500002</v>
      </c>
      <c r="C10" s="28">
        <v>2385924873.27</v>
      </c>
      <c r="D10" s="28">
        <v>64990419.780000001</v>
      </c>
      <c r="E10" s="29"/>
    </row>
    <row r="11" spans="1:5" ht="12.75" x14ac:dyDescent="0.2">
      <c r="A11" s="15" t="s">
        <v>125</v>
      </c>
      <c r="B11" s="25">
        <v>46674003.600000001</v>
      </c>
      <c r="C11" s="25"/>
      <c r="D11" s="25"/>
      <c r="E11" s="30"/>
    </row>
    <row r="12" spans="1:5" ht="12.75" x14ac:dyDescent="0.2">
      <c r="A12" s="27" t="s">
        <v>124</v>
      </c>
      <c r="B12" s="28">
        <v>46674003.600000001</v>
      </c>
      <c r="C12" s="28"/>
      <c r="D12" s="28"/>
      <c r="E12" s="29"/>
    </row>
    <row r="13" spans="1:5" ht="12.75" x14ac:dyDescent="0.2">
      <c r="A13" s="17" t="s">
        <v>112</v>
      </c>
      <c r="B13" s="31">
        <v>2497589296.6500001</v>
      </c>
      <c r="C13" s="31"/>
      <c r="D13" s="31"/>
      <c r="E13" s="32"/>
    </row>
    <row r="16" spans="1:5" ht="12.75" x14ac:dyDescent="0.2">
      <c r="A16" s="33" t="s">
        <v>130</v>
      </c>
    </row>
    <row r="17" spans="1:8" ht="52.15" customHeight="1" x14ac:dyDescent="0.2">
      <c r="A17" s="34" t="s">
        <v>131</v>
      </c>
      <c r="B17" s="35" t="s">
        <v>132</v>
      </c>
      <c r="C17" s="35" t="s">
        <v>133</v>
      </c>
      <c r="D17" s="35" t="s">
        <v>134</v>
      </c>
      <c r="E17" s="35" t="s">
        <v>135</v>
      </c>
      <c r="F17" s="35" t="s">
        <v>136</v>
      </c>
      <c r="G17" s="35" t="s">
        <v>137</v>
      </c>
      <c r="H17" s="36" t="s">
        <v>138</v>
      </c>
    </row>
    <row r="18" spans="1:8" ht="12" x14ac:dyDescent="0.2">
      <c r="A18" s="37" t="s">
        <v>0</v>
      </c>
      <c r="B18" t="s">
        <v>113</v>
      </c>
      <c r="C18" s="16">
        <v>429173564.87</v>
      </c>
      <c r="D18" s="38">
        <v>3.5735709999999998</v>
      </c>
      <c r="E18" s="16">
        <v>15336822.647212001</v>
      </c>
      <c r="F18" s="16">
        <v>413836742.22278798</v>
      </c>
      <c r="G18" s="16">
        <v>14110897.74</v>
      </c>
      <c r="H18" s="39">
        <v>1225924.9072120001</v>
      </c>
    </row>
    <row r="19" spans="1:8" ht="12" x14ac:dyDescent="0.2">
      <c r="A19" s="37" t="s">
        <v>0</v>
      </c>
      <c r="B19" t="s">
        <v>114</v>
      </c>
      <c r="C19" s="16">
        <v>44125019.450000003</v>
      </c>
      <c r="D19" s="38">
        <v>-1.757819</v>
      </c>
      <c r="E19" s="16">
        <v>-775638.10084299999</v>
      </c>
      <c r="F19" s="16">
        <v>44900657.550843</v>
      </c>
      <c r="G19" s="16">
        <v>-850635.89</v>
      </c>
      <c r="H19" s="39">
        <v>74997.789157000007</v>
      </c>
    </row>
    <row r="20" spans="1:8" ht="12" x14ac:dyDescent="0.2">
      <c r="A20" s="37" t="s">
        <v>0</v>
      </c>
      <c r="B20" t="s">
        <v>115</v>
      </c>
      <c r="C20" s="16">
        <v>2753994.63</v>
      </c>
      <c r="D20" s="38">
        <v>-0.70664700000000003</v>
      </c>
      <c r="E20" s="16">
        <v>-19461.013212999998</v>
      </c>
      <c r="F20" s="16">
        <v>2773455.6432130001</v>
      </c>
      <c r="G20" s="16">
        <v>0</v>
      </c>
      <c r="H20" s="39">
        <v>-19461.013212999998</v>
      </c>
    </row>
    <row r="21" spans="1:8" ht="12" x14ac:dyDescent="0.2">
      <c r="A21" s="37" t="s">
        <v>0</v>
      </c>
      <c r="B21" t="s">
        <v>116</v>
      </c>
      <c r="C21" s="16">
        <v>852319.74</v>
      </c>
      <c r="D21" s="38">
        <v>-265.94166300000001</v>
      </c>
      <c r="E21" s="16">
        <v>-2266673.2886290001</v>
      </c>
      <c r="F21" s="16">
        <v>3118993.0286289998</v>
      </c>
      <c r="G21" s="16">
        <v>-942789.28</v>
      </c>
      <c r="H21" s="39">
        <v>-1323884.008629</v>
      </c>
    </row>
    <row r="22" spans="1:8" ht="12" x14ac:dyDescent="0.2">
      <c r="A22" s="37" t="s">
        <v>0</v>
      </c>
      <c r="B22" t="s">
        <v>117</v>
      </c>
      <c r="C22" s="16">
        <v>1185968.06</v>
      </c>
      <c r="D22" s="38">
        <v>26.765509000000002</v>
      </c>
      <c r="E22" s="16">
        <v>317430.39152200002</v>
      </c>
      <c r="F22" s="16">
        <v>868537.66847799998</v>
      </c>
      <c r="G22" s="16">
        <v>260581.25</v>
      </c>
      <c r="H22" s="39">
        <v>56849.141521999998</v>
      </c>
    </row>
    <row r="23" spans="1:8" s="1" customFormat="1" ht="12" x14ac:dyDescent="0.2">
      <c r="A23" s="37" t="s">
        <v>1</v>
      </c>
      <c r="B23" t="s">
        <v>113</v>
      </c>
      <c r="C23" s="16">
        <v>350055298.60000002</v>
      </c>
      <c r="D23" s="38">
        <v>3.5735709999999998</v>
      </c>
      <c r="E23" s="16">
        <v>12509475.118694</v>
      </c>
      <c r="F23" s="16">
        <v>337545823.48130602</v>
      </c>
      <c r="G23" s="16">
        <v>11613536.32</v>
      </c>
      <c r="H23" s="39">
        <v>895938.798694</v>
      </c>
    </row>
    <row r="24" spans="1:8" ht="12" x14ac:dyDescent="0.2">
      <c r="A24" s="37" t="s">
        <v>1</v>
      </c>
      <c r="B24" t="s">
        <v>114</v>
      </c>
      <c r="C24" s="16">
        <v>37920741.810000002</v>
      </c>
      <c r="D24" s="38">
        <v>-1.757819</v>
      </c>
      <c r="E24" s="16">
        <v>-666578.11207499995</v>
      </c>
      <c r="F24" s="16">
        <v>38587319.922075003</v>
      </c>
      <c r="G24" s="16">
        <v>-736095.57</v>
      </c>
      <c r="H24" s="39">
        <v>69517.457924999995</v>
      </c>
    </row>
    <row r="25" spans="1:8" ht="12" x14ac:dyDescent="0.2">
      <c r="A25" s="37" t="s">
        <v>1</v>
      </c>
      <c r="B25" t="s">
        <v>115</v>
      </c>
      <c r="C25" s="16">
        <v>2315928.2599999998</v>
      </c>
      <c r="D25" s="38">
        <v>-0.70664700000000003</v>
      </c>
      <c r="E25" s="16">
        <v>-16365.431501999999</v>
      </c>
      <c r="F25" s="16">
        <v>2332293.6915020002</v>
      </c>
      <c r="G25" s="16">
        <v>0</v>
      </c>
      <c r="H25" s="39">
        <v>-16365.431501999999</v>
      </c>
    </row>
    <row r="26" spans="1:8" ht="12" x14ac:dyDescent="0.2">
      <c r="A26" s="37" t="s">
        <v>1</v>
      </c>
      <c r="B26" t="s">
        <v>116</v>
      </c>
      <c r="C26" s="16">
        <v>685200.44</v>
      </c>
      <c r="D26" s="38">
        <v>-265.94166300000001</v>
      </c>
      <c r="E26" s="16">
        <v>-1822233.443407</v>
      </c>
      <c r="F26" s="16">
        <v>2507433.883407</v>
      </c>
      <c r="G26" s="16">
        <v>-733637.77</v>
      </c>
      <c r="H26" s="39">
        <v>-1088595.673407</v>
      </c>
    </row>
    <row r="27" spans="1:8" ht="12" x14ac:dyDescent="0.2">
      <c r="A27" s="37" t="s">
        <v>1</v>
      </c>
      <c r="B27" t="s">
        <v>117</v>
      </c>
      <c r="C27" s="16">
        <v>1030918.69</v>
      </c>
      <c r="D27" s="38">
        <v>26.765509000000002</v>
      </c>
      <c r="E27" s="16">
        <v>275930.63796199998</v>
      </c>
      <c r="F27" s="16">
        <v>754988.05203799997</v>
      </c>
      <c r="G27" s="16">
        <v>225378.84</v>
      </c>
      <c r="H27" s="39">
        <v>50551.797961999997</v>
      </c>
    </row>
    <row r="28" spans="1:8" ht="12" x14ac:dyDescent="0.2">
      <c r="A28" s="37" t="s">
        <v>6</v>
      </c>
      <c r="B28" t="s">
        <v>113</v>
      </c>
      <c r="C28" s="16">
        <v>154132.12</v>
      </c>
      <c r="D28" s="38">
        <v>3.5735709999999998</v>
      </c>
      <c r="E28" s="16">
        <v>5508.020955</v>
      </c>
      <c r="F28" s="16">
        <v>148624.09904500001</v>
      </c>
      <c r="G28" s="16">
        <v>4566.4799999999996</v>
      </c>
      <c r="H28" s="39">
        <v>941.54095500000005</v>
      </c>
    </row>
    <row r="29" spans="1:8" ht="12" x14ac:dyDescent="0.2">
      <c r="A29" s="37" t="s">
        <v>6</v>
      </c>
      <c r="B29" t="s">
        <v>114</v>
      </c>
      <c r="C29" s="16">
        <v>7658.36</v>
      </c>
      <c r="D29" s="38">
        <v>-1.757819</v>
      </c>
      <c r="E29" s="16">
        <v>-134.62012899999999</v>
      </c>
      <c r="F29" s="16">
        <v>7792.9801289999996</v>
      </c>
      <c r="G29" s="16">
        <v>-156.24</v>
      </c>
      <c r="H29" s="39">
        <v>21.619871</v>
      </c>
    </row>
    <row r="30" spans="1:8" ht="12" x14ac:dyDescent="0.2">
      <c r="A30" s="37" t="s">
        <v>6</v>
      </c>
      <c r="B30" t="s">
        <v>115</v>
      </c>
      <c r="C30" s="16">
        <v>44.75</v>
      </c>
      <c r="D30" s="38">
        <v>-0.70664700000000003</v>
      </c>
      <c r="E30" s="16">
        <v>-0.31622400000000001</v>
      </c>
      <c r="F30" s="16">
        <v>45.066223999999998</v>
      </c>
      <c r="G30" s="16">
        <v>0</v>
      </c>
      <c r="H30" s="39">
        <v>-0.31622400000000001</v>
      </c>
    </row>
    <row r="31" spans="1:8" ht="12" x14ac:dyDescent="0.2">
      <c r="A31" s="37" t="s">
        <v>6</v>
      </c>
      <c r="B31" t="s">
        <v>116</v>
      </c>
      <c r="C31" s="16">
        <v>71.47</v>
      </c>
      <c r="D31" s="38">
        <v>-265.94166300000001</v>
      </c>
      <c r="E31" s="16">
        <v>-190.06850600000001</v>
      </c>
      <c r="F31" s="16">
        <v>261.53850599999998</v>
      </c>
      <c r="G31" s="16">
        <v>-46.33</v>
      </c>
      <c r="H31" s="39">
        <v>-143.738506</v>
      </c>
    </row>
    <row r="32" spans="1:8" ht="12" x14ac:dyDescent="0.2">
      <c r="A32" s="37" t="s">
        <v>6</v>
      </c>
      <c r="B32" t="s">
        <v>117</v>
      </c>
      <c r="C32" s="16">
        <v>8844.39</v>
      </c>
      <c r="D32" s="38">
        <v>26.765509000000002</v>
      </c>
      <c r="E32" s="16">
        <v>2367.2460289999999</v>
      </c>
      <c r="F32" s="16">
        <v>6477.1439710000004</v>
      </c>
      <c r="G32" s="16">
        <v>2050.4299999999998</v>
      </c>
      <c r="H32" s="39">
        <v>316.81602900000001</v>
      </c>
    </row>
    <row r="33" spans="1:8" ht="12" x14ac:dyDescent="0.2">
      <c r="A33" s="37" t="s">
        <v>15</v>
      </c>
      <c r="B33" t="s">
        <v>113</v>
      </c>
      <c r="C33" s="16">
        <v>106446.78</v>
      </c>
      <c r="D33" s="38">
        <v>3.5735709999999998</v>
      </c>
      <c r="E33" s="16">
        <v>3803.9514079999999</v>
      </c>
      <c r="F33" s="16">
        <v>102642.82859200001</v>
      </c>
      <c r="G33" s="16">
        <v>2672.31</v>
      </c>
      <c r="H33" s="39">
        <v>1131.641408</v>
      </c>
    </row>
    <row r="34" spans="1:8" ht="12" x14ac:dyDescent="0.2">
      <c r="A34" s="37" t="s">
        <v>15</v>
      </c>
      <c r="B34" t="s">
        <v>114</v>
      </c>
      <c r="C34" s="16">
        <v>5637.36</v>
      </c>
      <c r="D34" s="38">
        <v>-1.757819</v>
      </c>
      <c r="E34" s="16">
        <v>-99.094600999999997</v>
      </c>
      <c r="F34" s="16">
        <v>5736.4546010000004</v>
      </c>
      <c r="G34" s="16">
        <v>-110.89</v>
      </c>
      <c r="H34" s="39">
        <v>11.795399</v>
      </c>
    </row>
    <row r="35" spans="1:8" ht="12" x14ac:dyDescent="0.2">
      <c r="A35" s="37" t="s">
        <v>15</v>
      </c>
      <c r="B35" t="s">
        <v>115</v>
      </c>
      <c r="C35" s="16">
        <v>24.76</v>
      </c>
      <c r="D35" s="38">
        <v>-0.70664700000000003</v>
      </c>
      <c r="E35" s="16">
        <v>-0.17496600000000001</v>
      </c>
      <c r="F35" s="16">
        <v>24.934965999999999</v>
      </c>
      <c r="G35" s="16">
        <v>0</v>
      </c>
      <c r="H35" s="39">
        <v>-0.17496600000000001</v>
      </c>
    </row>
    <row r="36" spans="1:8" ht="12" x14ac:dyDescent="0.2">
      <c r="A36" s="37" t="s">
        <v>15</v>
      </c>
      <c r="B36" t="s">
        <v>116</v>
      </c>
      <c r="C36" s="16">
        <v>50.75</v>
      </c>
      <c r="D36" s="38">
        <v>-265.94166300000001</v>
      </c>
      <c r="E36" s="16">
        <v>-134.965394</v>
      </c>
      <c r="F36" s="16">
        <v>185.715394</v>
      </c>
      <c r="G36" s="16">
        <v>-52.06</v>
      </c>
      <c r="H36" s="39">
        <v>-82.905394000000001</v>
      </c>
    </row>
    <row r="37" spans="1:8" ht="12" x14ac:dyDescent="0.2">
      <c r="A37" s="37" t="s">
        <v>15</v>
      </c>
      <c r="B37" t="s">
        <v>117</v>
      </c>
      <c r="C37" s="16">
        <v>15374.18</v>
      </c>
      <c r="D37" s="38">
        <v>26.765509000000002</v>
      </c>
      <c r="E37" s="16">
        <v>4114.9775790000003</v>
      </c>
      <c r="F37" s="16">
        <v>11259.202421</v>
      </c>
      <c r="G37" s="16">
        <v>3034.86</v>
      </c>
      <c r="H37" s="39">
        <v>1080.117579</v>
      </c>
    </row>
    <row r="38" spans="1:8" ht="12" x14ac:dyDescent="0.2">
      <c r="A38" s="37" t="s">
        <v>105</v>
      </c>
      <c r="B38" t="s">
        <v>113</v>
      </c>
      <c r="C38" s="16">
        <v>110424.52</v>
      </c>
      <c r="D38" s="38">
        <v>3.5735709999999998</v>
      </c>
      <c r="E38" s="16">
        <v>3946.0987759999998</v>
      </c>
      <c r="F38" s="16">
        <v>106478.42122400001</v>
      </c>
      <c r="G38" s="16">
        <v>3543.06</v>
      </c>
      <c r="H38" s="39">
        <v>403.03877599999998</v>
      </c>
    </row>
    <row r="39" spans="1:8" ht="12" x14ac:dyDescent="0.2">
      <c r="A39" s="37" t="s">
        <v>105</v>
      </c>
      <c r="B39" t="s">
        <v>114</v>
      </c>
      <c r="C39" s="16">
        <v>8176.78</v>
      </c>
      <c r="D39" s="38">
        <v>-1.757819</v>
      </c>
      <c r="E39" s="16">
        <v>-143.73301599999999</v>
      </c>
      <c r="F39" s="16">
        <v>8320.5130160000008</v>
      </c>
      <c r="G39" s="16">
        <v>-152.52000000000001</v>
      </c>
      <c r="H39" s="39">
        <v>8.7869840000000003</v>
      </c>
    </row>
    <row r="40" spans="1:8" ht="12" x14ac:dyDescent="0.2">
      <c r="A40" s="37" t="s">
        <v>105</v>
      </c>
      <c r="B40" t="s">
        <v>115</v>
      </c>
      <c r="C40" s="16">
        <v>538.07000000000005</v>
      </c>
      <c r="D40" s="38">
        <v>-0.70664700000000003</v>
      </c>
      <c r="E40" s="16">
        <v>-3.802254</v>
      </c>
      <c r="F40" s="16">
        <v>541.872254</v>
      </c>
      <c r="G40" s="16">
        <v>0</v>
      </c>
      <c r="H40" s="39">
        <v>-3.802254</v>
      </c>
    </row>
    <row r="41" spans="1:8" ht="12" x14ac:dyDescent="0.2">
      <c r="A41" s="37" t="s">
        <v>105</v>
      </c>
      <c r="B41" t="s">
        <v>116</v>
      </c>
      <c r="C41" s="16">
        <v>244.92</v>
      </c>
      <c r="D41" s="38">
        <v>-265.94166300000001</v>
      </c>
      <c r="E41" s="16">
        <v>-651.34432100000004</v>
      </c>
      <c r="F41" s="16">
        <v>896.264321</v>
      </c>
      <c r="G41" s="16">
        <v>-256.54000000000002</v>
      </c>
      <c r="H41" s="39">
        <v>-394.80432100000002</v>
      </c>
    </row>
    <row r="42" spans="1:8" ht="12" x14ac:dyDescent="0.2">
      <c r="A42" s="37" t="s">
        <v>105</v>
      </c>
      <c r="B42" t="s">
        <v>117</v>
      </c>
      <c r="C42" s="16">
        <v>2432.37</v>
      </c>
      <c r="D42" s="38">
        <v>26.765509000000002</v>
      </c>
      <c r="E42" s="16">
        <v>651.03621899999996</v>
      </c>
      <c r="F42" s="16">
        <v>1781.333781</v>
      </c>
      <c r="G42" s="16">
        <v>550.37</v>
      </c>
      <c r="H42" s="39">
        <v>100.666219</v>
      </c>
    </row>
    <row r="43" spans="1:8" ht="12" x14ac:dyDescent="0.2">
      <c r="A43" s="37" t="s">
        <v>106</v>
      </c>
      <c r="B43" t="s">
        <v>113</v>
      </c>
      <c r="C43" s="16">
        <v>2394883.35</v>
      </c>
      <c r="D43" s="38">
        <v>3.5735709999999998</v>
      </c>
      <c r="E43" s="16">
        <v>85582.860190000007</v>
      </c>
      <c r="F43" s="16">
        <v>2309300.4898100002</v>
      </c>
      <c r="G43" s="16">
        <v>69359.77</v>
      </c>
      <c r="H43" s="39">
        <v>16223.090190000001</v>
      </c>
    </row>
    <row r="44" spans="1:8" ht="12" x14ac:dyDescent="0.2">
      <c r="A44" s="37" t="s">
        <v>106</v>
      </c>
      <c r="B44" t="s">
        <v>114</v>
      </c>
      <c r="C44" s="16">
        <v>82360.789999999994</v>
      </c>
      <c r="D44" s="38">
        <v>-1.757819</v>
      </c>
      <c r="E44" s="16">
        <v>-1447.7538489999999</v>
      </c>
      <c r="F44" s="16">
        <v>83808.543848999994</v>
      </c>
      <c r="G44" s="16">
        <v>-1606.54</v>
      </c>
      <c r="H44" s="39">
        <v>158.78615099999999</v>
      </c>
    </row>
    <row r="45" spans="1:8" ht="12" x14ac:dyDescent="0.2">
      <c r="A45" s="37" t="s">
        <v>106</v>
      </c>
      <c r="B45" t="s">
        <v>115</v>
      </c>
      <c r="C45" s="16">
        <v>3031.48</v>
      </c>
      <c r="D45" s="38">
        <v>-0.70664700000000003</v>
      </c>
      <c r="E45" s="16">
        <v>-21.421854</v>
      </c>
      <c r="F45" s="16">
        <v>3052.9018540000002</v>
      </c>
      <c r="G45" s="16">
        <v>0</v>
      </c>
      <c r="H45" s="39">
        <v>-21.421854</v>
      </c>
    </row>
    <row r="46" spans="1:8" ht="12" x14ac:dyDescent="0.2">
      <c r="A46" s="37" t="s">
        <v>106</v>
      </c>
      <c r="B46" t="s">
        <v>116</v>
      </c>
      <c r="C46" s="16">
        <v>1760.2</v>
      </c>
      <c r="D46" s="38">
        <v>-265.94166300000001</v>
      </c>
      <c r="E46" s="16">
        <v>-4681.1051470000002</v>
      </c>
      <c r="F46" s="16">
        <v>6441.305147</v>
      </c>
      <c r="G46" s="16">
        <v>-774.32</v>
      </c>
      <c r="H46" s="39">
        <v>-3906.7851470000001</v>
      </c>
    </row>
    <row r="47" spans="1:8" ht="12" x14ac:dyDescent="0.2">
      <c r="A47" s="37" t="s">
        <v>106</v>
      </c>
      <c r="B47" t="s">
        <v>117</v>
      </c>
      <c r="C47" s="16">
        <v>46770.27</v>
      </c>
      <c r="D47" s="38">
        <v>26.765509000000002</v>
      </c>
      <c r="E47" s="16">
        <v>12518.300971999999</v>
      </c>
      <c r="F47" s="16">
        <v>34251.969028</v>
      </c>
      <c r="G47" s="16">
        <v>10635.62</v>
      </c>
      <c r="H47" s="39">
        <v>1882.6809720000001</v>
      </c>
    </row>
    <row r="48" spans="1:8" ht="12" x14ac:dyDescent="0.2">
      <c r="A48" s="37" t="s">
        <v>16</v>
      </c>
      <c r="B48" t="s">
        <v>113</v>
      </c>
      <c r="C48" s="16">
        <v>68056.210000000006</v>
      </c>
      <c r="D48" s="38">
        <v>3.5735709999999998</v>
      </c>
      <c r="E48" s="16">
        <v>2432.0370779999998</v>
      </c>
      <c r="F48" s="16">
        <v>65624.172921999998</v>
      </c>
      <c r="G48" s="16">
        <v>3483.26</v>
      </c>
      <c r="H48" s="39">
        <v>-1051.2229219999999</v>
      </c>
    </row>
    <row r="49" spans="1:8" ht="12" x14ac:dyDescent="0.2">
      <c r="A49" s="37" t="s">
        <v>16</v>
      </c>
      <c r="B49" t="s">
        <v>114</v>
      </c>
      <c r="C49" s="16">
        <v>8098.72</v>
      </c>
      <c r="D49" s="38">
        <v>-1.757819</v>
      </c>
      <c r="E49" s="16">
        <v>-142.360862</v>
      </c>
      <c r="F49" s="16">
        <v>8241.0808620000007</v>
      </c>
      <c r="G49" s="16">
        <v>-155.38</v>
      </c>
      <c r="H49" s="39">
        <v>13.019138</v>
      </c>
    </row>
    <row r="50" spans="1:8" ht="12" x14ac:dyDescent="0.2">
      <c r="A50" s="37" t="s">
        <v>16</v>
      </c>
      <c r="B50" t="s">
        <v>115</v>
      </c>
      <c r="C50" s="16">
        <v>26.15</v>
      </c>
      <c r="D50" s="38">
        <v>-0.70664700000000003</v>
      </c>
      <c r="E50" s="16">
        <v>-0.18478800000000001</v>
      </c>
      <c r="F50" s="16">
        <v>26.334788</v>
      </c>
      <c r="G50" s="16">
        <v>0</v>
      </c>
      <c r="H50" s="39">
        <v>-0.18478800000000001</v>
      </c>
    </row>
    <row r="51" spans="1:8" ht="12" x14ac:dyDescent="0.2">
      <c r="A51" s="37" t="s">
        <v>16</v>
      </c>
      <c r="B51" t="s">
        <v>116</v>
      </c>
      <c r="C51" s="16">
        <v>77.53</v>
      </c>
      <c r="D51" s="38">
        <v>-265.94166300000001</v>
      </c>
      <c r="E51" s="16">
        <v>-206.18457100000001</v>
      </c>
      <c r="F51" s="16">
        <v>283.71457099999998</v>
      </c>
      <c r="G51" s="16">
        <v>-126.65</v>
      </c>
      <c r="H51" s="39">
        <v>-79.534571</v>
      </c>
    </row>
    <row r="52" spans="1:8" ht="12" x14ac:dyDescent="0.2">
      <c r="A52" s="37" t="s">
        <v>16</v>
      </c>
      <c r="B52" t="s">
        <v>117</v>
      </c>
      <c r="C52" s="16">
        <v>85974.68</v>
      </c>
      <c r="D52" s="38">
        <v>26.765509000000002</v>
      </c>
      <c r="E52" s="16">
        <v>23011.560980999999</v>
      </c>
      <c r="F52" s="16">
        <v>62963.119018999998</v>
      </c>
      <c r="G52" s="16">
        <v>21855.95</v>
      </c>
      <c r="H52" s="39">
        <v>1155.610981</v>
      </c>
    </row>
    <row r="53" spans="1:8" ht="12" x14ac:dyDescent="0.2">
      <c r="A53" s="37" t="s">
        <v>17</v>
      </c>
      <c r="B53" t="s">
        <v>113</v>
      </c>
      <c r="C53" s="16">
        <v>34339.17</v>
      </c>
      <c r="D53" s="38">
        <v>3.5735709999999998</v>
      </c>
      <c r="E53" s="16">
        <v>1227.1346679999999</v>
      </c>
      <c r="F53" s="16">
        <v>33112.035331999999</v>
      </c>
      <c r="G53" s="16">
        <v>1130.8499999999999</v>
      </c>
      <c r="H53" s="39">
        <v>96.284667999999996</v>
      </c>
    </row>
    <row r="54" spans="1:8" ht="12" x14ac:dyDescent="0.2">
      <c r="A54" s="37" t="s">
        <v>17</v>
      </c>
      <c r="B54" t="s">
        <v>114</v>
      </c>
      <c r="C54" s="16">
        <v>4928.05</v>
      </c>
      <c r="D54" s="38">
        <v>-1.757819</v>
      </c>
      <c r="E54" s="16">
        <v>-86.626213000000007</v>
      </c>
      <c r="F54" s="16">
        <v>5014.6762129999997</v>
      </c>
      <c r="G54" s="16">
        <v>-97.76</v>
      </c>
      <c r="H54" s="39">
        <v>11.133787</v>
      </c>
    </row>
    <row r="55" spans="1:8" ht="12" x14ac:dyDescent="0.2">
      <c r="A55" s="37" t="s">
        <v>17</v>
      </c>
      <c r="B55" t="s">
        <v>115</v>
      </c>
      <c r="C55" s="16">
        <v>30.56</v>
      </c>
      <c r="D55" s="38">
        <v>-0.70664700000000003</v>
      </c>
      <c r="E55" s="16">
        <v>-0.215951</v>
      </c>
      <c r="F55" s="16">
        <v>30.775950999999999</v>
      </c>
      <c r="G55" s="16">
        <v>0</v>
      </c>
      <c r="H55" s="39">
        <v>-0.215951</v>
      </c>
    </row>
    <row r="56" spans="1:8" ht="12" x14ac:dyDescent="0.2">
      <c r="A56" s="37" t="s">
        <v>17</v>
      </c>
      <c r="B56" t="s">
        <v>116</v>
      </c>
      <c r="C56" s="16">
        <v>48.06</v>
      </c>
      <c r="D56" s="38">
        <v>-265.94166300000001</v>
      </c>
      <c r="E56" s="16">
        <v>-127.81156300000001</v>
      </c>
      <c r="F56" s="16">
        <v>175.87156300000001</v>
      </c>
      <c r="G56" s="16">
        <v>-45.35</v>
      </c>
      <c r="H56" s="39">
        <v>-82.461562999999998</v>
      </c>
    </row>
    <row r="57" spans="1:8" ht="12" x14ac:dyDescent="0.2">
      <c r="A57" s="37" t="s">
        <v>17</v>
      </c>
      <c r="B57" t="s">
        <v>117</v>
      </c>
      <c r="C57" s="16">
        <v>8280.69</v>
      </c>
      <c r="D57" s="38">
        <v>26.765509000000002</v>
      </c>
      <c r="E57" s="16">
        <v>2216.3688529999999</v>
      </c>
      <c r="F57" s="16">
        <v>6064.3211469999997</v>
      </c>
      <c r="G57" s="16">
        <v>1819.09</v>
      </c>
      <c r="H57" s="39">
        <v>397.27885300000003</v>
      </c>
    </row>
    <row r="58" spans="1:8" ht="12" x14ac:dyDescent="0.2">
      <c r="A58" s="37" t="s">
        <v>18</v>
      </c>
      <c r="B58" t="s">
        <v>113</v>
      </c>
      <c r="C58" s="16">
        <v>53128.67</v>
      </c>
      <c r="D58" s="38">
        <v>3.5735709999999998</v>
      </c>
      <c r="E58" s="16">
        <v>1898.590817</v>
      </c>
      <c r="F58" s="16">
        <v>51230.079183000002</v>
      </c>
      <c r="G58" s="16">
        <v>1904.52</v>
      </c>
      <c r="H58" s="39">
        <v>-5.9291830000000001</v>
      </c>
    </row>
    <row r="59" spans="1:8" ht="12" x14ac:dyDescent="0.2">
      <c r="A59" s="37" t="s">
        <v>18</v>
      </c>
      <c r="B59" t="s">
        <v>114</v>
      </c>
      <c r="C59" s="16">
        <v>7681.97</v>
      </c>
      <c r="D59" s="38">
        <v>-1.757819</v>
      </c>
      <c r="E59" s="16">
        <v>-135.03514999999999</v>
      </c>
      <c r="F59" s="16">
        <v>7817.00515</v>
      </c>
      <c r="G59" s="16">
        <v>-148.47</v>
      </c>
      <c r="H59" s="39">
        <v>13.434850000000001</v>
      </c>
    </row>
    <row r="60" spans="1:8" ht="12" x14ac:dyDescent="0.2">
      <c r="A60" s="37" t="s">
        <v>18</v>
      </c>
      <c r="B60" t="s">
        <v>115</v>
      </c>
      <c r="C60" s="16">
        <v>57.55</v>
      </c>
      <c r="D60" s="38">
        <v>-0.70664700000000003</v>
      </c>
      <c r="E60" s="16">
        <v>-0.40667500000000001</v>
      </c>
      <c r="F60" s="16">
        <v>57.956674999999997</v>
      </c>
      <c r="G60" s="16">
        <v>0</v>
      </c>
      <c r="H60" s="39">
        <v>-0.40667500000000001</v>
      </c>
    </row>
    <row r="61" spans="1:8" ht="12" x14ac:dyDescent="0.2">
      <c r="A61" s="37" t="s">
        <v>18</v>
      </c>
      <c r="B61" t="s">
        <v>116</v>
      </c>
      <c r="C61" s="16">
        <v>78.11</v>
      </c>
      <c r="D61" s="38">
        <v>-265.94166300000001</v>
      </c>
      <c r="E61" s="16">
        <v>-207.72703300000001</v>
      </c>
      <c r="F61" s="16">
        <v>285.83703300000002</v>
      </c>
      <c r="G61" s="16">
        <v>-56.57</v>
      </c>
      <c r="H61" s="39">
        <v>-151.15703300000001</v>
      </c>
    </row>
    <row r="62" spans="1:8" ht="12" x14ac:dyDescent="0.2">
      <c r="A62" s="37" t="s">
        <v>18</v>
      </c>
      <c r="B62" t="s">
        <v>117</v>
      </c>
      <c r="C62" s="16">
        <v>73627.789999999994</v>
      </c>
      <c r="D62" s="38">
        <v>26.765509000000002</v>
      </c>
      <c r="E62" s="16">
        <v>19706.852987999999</v>
      </c>
      <c r="F62" s="16">
        <v>53920.937012000002</v>
      </c>
      <c r="G62" s="16">
        <v>16993.27</v>
      </c>
      <c r="H62" s="39">
        <v>2713.5829880000001</v>
      </c>
    </row>
    <row r="63" spans="1:8" ht="12" x14ac:dyDescent="0.2">
      <c r="A63" s="37" t="s">
        <v>19</v>
      </c>
      <c r="B63" t="s">
        <v>113</v>
      </c>
      <c r="C63" s="16">
        <v>1435658.5</v>
      </c>
      <c r="D63" s="38">
        <v>3.5735709999999998</v>
      </c>
      <c r="E63" s="16">
        <v>51304.277800000003</v>
      </c>
      <c r="F63" s="16">
        <v>1384354.2222</v>
      </c>
      <c r="G63" s="16">
        <v>47480.56</v>
      </c>
      <c r="H63" s="39">
        <v>3823.7177999999999</v>
      </c>
    </row>
    <row r="64" spans="1:8" ht="12" x14ac:dyDescent="0.2">
      <c r="A64" s="37" t="s">
        <v>19</v>
      </c>
      <c r="B64" t="s">
        <v>114</v>
      </c>
      <c r="C64" s="16">
        <v>109826.94</v>
      </c>
      <c r="D64" s="38">
        <v>-1.757819</v>
      </c>
      <c r="E64" s="16">
        <v>-1930.5591300000001</v>
      </c>
      <c r="F64" s="16">
        <v>111757.49913</v>
      </c>
      <c r="G64" s="16">
        <v>-2097.34</v>
      </c>
      <c r="H64" s="39">
        <v>166.78086999999999</v>
      </c>
    </row>
    <row r="65" spans="1:8" ht="12" x14ac:dyDescent="0.2">
      <c r="A65" s="37" t="s">
        <v>19</v>
      </c>
      <c r="B65" t="s">
        <v>115</v>
      </c>
      <c r="C65" s="16">
        <v>11309.37</v>
      </c>
      <c r="D65" s="38">
        <v>-0.70664700000000003</v>
      </c>
      <c r="E65" s="16">
        <v>-79.917293999999998</v>
      </c>
      <c r="F65" s="16">
        <v>11389.287294</v>
      </c>
      <c r="G65" s="16">
        <v>0</v>
      </c>
      <c r="H65" s="39">
        <v>-79.917293999999998</v>
      </c>
    </row>
    <row r="66" spans="1:8" ht="12" x14ac:dyDescent="0.2">
      <c r="A66" s="37" t="s">
        <v>19</v>
      </c>
      <c r="B66" t="s">
        <v>116</v>
      </c>
      <c r="C66" s="16">
        <v>1758.31</v>
      </c>
      <c r="D66" s="38">
        <v>-265.94166300000001</v>
      </c>
      <c r="E66" s="16">
        <v>-4676.0788510000002</v>
      </c>
      <c r="F66" s="16">
        <v>6434.3888509999997</v>
      </c>
      <c r="G66" s="16">
        <v>-2678.49</v>
      </c>
      <c r="H66" s="39">
        <v>-1997.588851</v>
      </c>
    </row>
    <row r="67" spans="1:8" ht="12" x14ac:dyDescent="0.2">
      <c r="A67" s="37" t="s">
        <v>19</v>
      </c>
      <c r="B67" t="s">
        <v>117</v>
      </c>
      <c r="C67" s="16">
        <v>5755.17</v>
      </c>
      <c r="D67" s="38">
        <v>26.765509000000002</v>
      </c>
      <c r="E67" s="16">
        <v>1540.400562</v>
      </c>
      <c r="F67" s="16">
        <v>4214.7694380000003</v>
      </c>
      <c r="G67" s="16">
        <v>1363.91</v>
      </c>
      <c r="H67" s="39">
        <v>176.49056200000001</v>
      </c>
    </row>
    <row r="68" spans="1:8" ht="12" x14ac:dyDescent="0.2">
      <c r="A68" s="37" t="s">
        <v>20</v>
      </c>
      <c r="B68" t="s">
        <v>113</v>
      </c>
      <c r="C68" s="16">
        <v>2010169.7</v>
      </c>
      <c r="D68" s="38">
        <v>3.5735709999999998</v>
      </c>
      <c r="E68" s="16">
        <v>71834.844228999995</v>
      </c>
      <c r="F68" s="16">
        <v>1938334.855771</v>
      </c>
      <c r="G68" s="16">
        <v>63050.03</v>
      </c>
      <c r="H68" s="39">
        <v>8784.8142289999996</v>
      </c>
    </row>
    <row r="69" spans="1:8" ht="12" x14ac:dyDescent="0.2">
      <c r="A69" s="37" t="s">
        <v>20</v>
      </c>
      <c r="B69" t="s">
        <v>114</v>
      </c>
      <c r="C69" s="16">
        <v>157911.53</v>
      </c>
      <c r="D69" s="38">
        <v>-1.757819</v>
      </c>
      <c r="E69" s="16">
        <v>-2775.7993259999998</v>
      </c>
      <c r="F69" s="16">
        <v>160687.32932600001</v>
      </c>
      <c r="G69" s="16">
        <v>-3062.86</v>
      </c>
      <c r="H69" s="39">
        <v>287.06067400000001</v>
      </c>
    </row>
    <row r="70" spans="1:8" ht="12" x14ac:dyDescent="0.2">
      <c r="A70" s="37" t="s">
        <v>20</v>
      </c>
      <c r="B70" t="s">
        <v>115</v>
      </c>
      <c r="C70" s="16">
        <v>11522.77</v>
      </c>
      <c r="D70" s="38">
        <v>-0.70664700000000003</v>
      </c>
      <c r="E70" s="16">
        <v>-81.425278000000006</v>
      </c>
      <c r="F70" s="16">
        <v>11604.195277999999</v>
      </c>
      <c r="G70" s="16">
        <v>0</v>
      </c>
      <c r="H70" s="39">
        <v>-81.425278000000006</v>
      </c>
    </row>
    <row r="71" spans="1:8" ht="12" x14ac:dyDescent="0.2">
      <c r="A71" s="37" t="s">
        <v>20</v>
      </c>
      <c r="B71" t="s">
        <v>116</v>
      </c>
      <c r="C71" s="16">
        <v>2963.45</v>
      </c>
      <c r="D71" s="38">
        <v>-265.94166300000001</v>
      </c>
      <c r="E71" s="16">
        <v>-7881.0482050000001</v>
      </c>
      <c r="F71" s="16">
        <v>10844.498205</v>
      </c>
      <c r="G71" s="16">
        <v>-1162.24</v>
      </c>
      <c r="H71" s="39">
        <v>-6718.8082050000003</v>
      </c>
    </row>
    <row r="72" spans="1:8" ht="12" x14ac:dyDescent="0.2">
      <c r="A72" s="37" t="s">
        <v>20</v>
      </c>
      <c r="B72" t="s">
        <v>117</v>
      </c>
      <c r="C72" s="16">
        <v>7203.39</v>
      </c>
      <c r="D72" s="38">
        <v>26.765509000000002</v>
      </c>
      <c r="E72" s="16">
        <v>1928.0240209999999</v>
      </c>
      <c r="F72" s="16">
        <v>5275.3659790000002</v>
      </c>
      <c r="G72" s="16">
        <v>1478.68</v>
      </c>
      <c r="H72" s="39">
        <v>449.344021</v>
      </c>
    </row>
    <row r="73" spans="1:8" ht="12" x14ac:dyDescent="0.2">
      <c r="A73" s="37" t="s">
        <v>21</v>
      </c>
      <c r="B73" t="s">
        <v>113</v>
      </c>
      <c r="C73" s="16">
        <v>124886.99</v>
      </c>
      <c r="D73" s="38">
        <v>3.5735709999999998</v>
      </c>
      <c r="E73" s="16">
        <v>4462.9254300000002</v>
      </c>
      <c r="F73" s="16">
        <v>120424.06457</v>
      </c>
      <c r="G73" s="16">
        <v>4376.59</v>
      </c>
      <c r="H73" s="39">
        <v>86.335430000000002</v>
      </c>
    </row>
    <row r="74" spans="1:8" ht="12" x14ac:dyDescent="0.2">
      <c r="A74" s="37" t="s">
        <v>21</v>
      </c>
      <c r="B74" t="s">
        <v>114</v>
      </c>
      <c r="C74" s="16">
        <v>2096.59</v>
      </c>
      <c r="D74" s="38">
        <v>-1.757819</v>
      </c>
      <c r="E74" s="16">
        <v>-36.854263000000003</v>
      </c>
      <c r="F74" s="16">
        <v>2133.4442629999999</v>
      </c>
      <c r="G74" s="16">
        <v>-32.72</v>
      </c>
      <c r="H74" s="39">
        <v>-4.1342629999999998</v>
      </c>
    </row>
    <row r="75" spans="1:8" ht="12" x14ac:dyDescent="0.2">
      <c r="A75" s="37" t="s">
        <v>21</v>
      </c>
      <c r="B75" t="s">
        <v>115</v>
      </c>
      <c r="C75" s="16">
        <v>377.51</v>
      </c>
      <c r="D75" s="38">
        <v>-0.70664700000000003</v>
      </c>
      <c r="E75" s="16">
        <v>-2.667662</v>
      </c>
      <c r="F75" s="16">
        <v>380.177662</v>
      </c>
      <c r="G75" s="16">
        <v>0</v>
      </c>
      <c r="H75" s="39">
        <v>-2.667662</v>
      </c>
    </row>
    <row r="76" spans="1:8" ht="12" x14ac:dyDescent="0.2">
      <c r="A76" s="37" t="s">
        <v>21</v>
      </c>
      <c r="B76" t="s">
        <v>116</v>
      </c>
      <c r="C76" s="16">
        <v>66.599999999999994</v>
      </c>
      <c r="D76" s="38">
        <v>-265.94166300000001</v>
      </c>
      <c r="E76" s="16">
        <v>-177.11714699999999</v>
      </c>
      <c r="F76" s="16">
        <v>243.71714700000001</v>
      </c>
      <c r="G76" s="16">
        <v>-212.05</v>
      </c>
      <c r="H76" s="39">
        <v>34.932853000000001</v>
      </c>
    </row>
    <row r="77" spans="1:8" ht="12" x14ac:dyDescent="0.2">
      <c r="A77" s="37" t="s">
        <v>21</v>
      </c>
      <c r="B77" t="s">
        <v>117</v>
      </c>
      <c r="C77" s="16">
        <v>569.87</v>
      </c>
      <c r="D77" s="38">
        <v>26.765509000000002</v>
      </c>
      <c r="E77" s="16">
        <v>152.52860799999999</v>
      </c>
      <c r="F77" s="16">
        <v>417.34139199999998</v>
      </c>
      <c r="G77" s="16">
        <v>135.56</v>
      </c>
      <c r="H77" s="39">
        <v>16.968608</v>
      </c>
    </row>
    <row r="78" spans="1:8" ht="12" x14ac:dyDescent="0.2">
      <c r="A78" s="37" t="s">
        <v>22</v>
      </c>
      <c r="B78" t="s">
        <v>113</v>
      </c>
      <c r="C78" s="16">
        <v>313264.51</v>
      </c>
      <c r="D78" s="38">
        <v>3.5735709999999998</v>
      </c>
      <c r="E78" s="16">
        <v>11194.730116000001</v>
      </c>
      <c r="F78" s="16">
        <v>302069.77988400002</v>
      </c>
      <c r="G78" s="16">
        <v>10588.81</v>
      </c>
      <c r="H78" s="39">
        <v>605.92011600000001</v>
      </c>
    </row>
    <row r="79" spans="1:8" ht="12" x14ac:dyDescent="0.2">
      <c r="A79" s="37" t="s">
        <v>22</v>
      </c>
      <c r="B79" t="s">
        <v>114</v>
      </c>
      <c r="C79" s="16">
        <v>5750.3</v>
      </c>
      <c r="D79" s="38">
        <v>-1.757819</v>
      </c>
      <c r="E79" s="16">
        <v>-101.079882</v>
      </c>
      <c r="F79" s="16">
        <v>5851.3798820000002</v>
      </c>
      <c r="G79" s="16">
        <v>-99.51</v>
      </c>
      <c r="H79" s="39">
        <v>-1.569882</v>
      </c>
    </row>
    <row r="80" spans="1:8" ht="12" x14ac:dyDescent="0.2">
      <c r="A80" s="37" t="s">
        <v>22</v>
      </c>
      <c r="B80" t="s">
        <v>115</v>
      </c>
      <c r="C80" s="16">
        <v>1274.04</v>
      </c>
      <c r="D80" s="38">
        <v>-0.70664700000000003</v>
      </c>
      <c r="E80" s="16">
        <v>-9.0029620000000001</v>
      </c>
      <c r="F80" s="16">
        <v>1283.042962</v>
      </c>
      <c r="G80" s="16">
        <v>0</v>
      </c>
      <c r="H80" s="39">
        <v>-9.0029620000000001</v>
      </c>
    </row>
    <row r="81" spans="1:8" ht="12" x14ac:dyDescent="0.2">
      <c r="A81" s="37" t="s">
        <v>22</v>
      </c>
      <c r="B81" t="s">
        <v>116</v>
      </c>
      <c r="C81" s="16">
        <v>132.6</v>
      </c>
      <c r="D81" s="38">
        <v>-265.94166300000001</v>
      </c>
      <c r="E81" s="16">
        <v>-352.638645</v>
      </c>
      <c r="F81" s="16">
        <v>485.23864500000002</v>
      </c>
      <c r="G81" s="16">
        <v>-297.43</v>
      </c>
      <c r="H81" s="39">
        <v>-55.208644999999997</v>
      </c>
    </row>
    <row r="82" spans="1:8" ht="12" x14ac:dyDescent="0.2">
      <c r="A82" s="37" t="s">
        <v>22</v>
      </c>
      <c r="B82" t="s">
        <v>117</v>
      </c>
      <c r="C82" s="16">
        <v>5988.39</v>
      </c>
      <c r="D82" s="38">
        <v>26.765509000000002</v>
      </c>
      <c r="E82" s="16">
        <v>1602.823083</v>
      </c>
      <c r="F82" s="16">
        <v>4385.5669170000001</v>
      </c>
      <c r="G82" s="16">
        <v>1338.05</v>
      </c>
      <c r="H82" s="39">
        <v>264.77308299999999</v>
      </c>
    </row>
    <row r="83" spans="1:8" ht="12" x14ac:dyDescent="0.2">
      <c r="A83" s="37" t="s">
        <v>23</v>
      </c>
      <c r="B83" t="s">
        <v>113</v>
      </c>
      <c r="C83" s="16">
        <v>1535803.29</v>
      </c>
      <c r="D83" s="38">
        <v>3.5735709999999998</v>
      </c>
      <c r="E83" s="16">
        <v>54883.023112000003</v>
      </c>
      <c r="F83" s="16">
        <v>1480920.2668880001</v>
      </c>
      <c r="G83" s="16">
        <v>32513.49</v>
      </c>
      <c r="H83" s="39">
        <v>22369.533112000001</v>
      </c>
    </row>
    <row r="84" spans="1:8" ht="12" x14ac:dyDescent="0.2">
      <c r="A84" s="37" t="s">
        <v>23</v>
      </c>
      <c r="B84" t="s">
        <v>114</v>
      </c>
      <c r="C84" s="16">
        <v>129108.1</v>
      </c>
      <c r="D84" s="38">
        <v>-1.757819</v>
      </c>
      <c r="E84" s="16">
        <v>-2269.487079</v>
      </c>
      <c r="F84" s="16">
        <v>131377.58707899999</v>
      </c>
      <c r="G84" s="16">
        <v>-2336.29</v>
      </c>
      <c r="H84" s="39">
        <v>66.802920999999998</v>
      </c>
    </row>
    <row r="85" spans="1:8" ht="12" x14ac:dyDescent="0.2">
      <c r="A85" s="37" t="s">
        <v>23</v>
      </c>
      <c r="B85" t="s">
        <v>115</v>
      </c>
      <c r="C85" s="16">
        <v>4314.87</v>
      </c>
      <c r="D85" s="38">
        <v>-0.70664700000000003</v>
      </c>
      <c r="E85" s="16">
        <v>-30.490888000000002</v>
      </c>
      <c r="F85" s="16">
        <v>4345.3608880000002</v>
      </c>
      <c r="G85" s="16">
        <v>0</v>
      </c>
      <c r="H85" s="39">
        <v>-30.490888000000002</v>
      </c>
    </row>
    <row r="86" spans="1:8" ht="12" x14ac:dyDescent="0.2">
      <c r="A86" s="37" t="s">
        <v>23</v>
      </c>
      <c r="B86" t="s">
        <v>116</v>
      </c>
      <c r="C86" s="16">
        <v>3626.8</v>
      </c>
      <c r="D86" s="38">
        <v>-265.94166300000001</v>
      </c>
      <c r="E86" s="16">
        <v>-9645.1722250000003</v>
      </c>
      <c r="F86" s="16">
        <v>13271.972225</v>
      </c>
      <c r="G86" s="16">
        <v>-550.36</v>
      </c>
      <c r="H86" s="39">
        <v>-9094.8122249999997</v>
      </c>
    </row>
    <row r="87" spans="1:8" ht="12" x14ac:dyDescent="0.2">
      <c r="A87" s="37" t="s">
        <v>23</v>
      </c>
      <c r="B87" t="s">
        <v>117</v>
      </c>
      <c r="C87" s="16">
        <v>8558.02</v>
      </c>
      <c r="D87" s="38">
        <v>26.765509000000002</v>
      </c>
      <c r="E87" s="16">
        <v>2290.59764</v>
      </c>
      <c r="F87" s="16">
        <v>6267.4223599999996</v>
      </c>
      <c r="G87" s="16">
        <v>1739.47</v>
      </c>
      <c r="H87" s="39">
        <v>551.12764000000004</v>
      </c>
    </row>
    <row r="88" spans="1:8" ht="12" x14ac:dyDescent="0.2">
      <c r="A88" s="37" t="s">
        <v>24</v>
      </c>
      <c r="B88" t="s">
        <v>113</v>
      </c>
      <c r="C88" s="16">
        <v>5186605.74</v>
      </c>
      <c r="D88" s="38">
        <v>3.5735709999999998</v>
      </c>
      <c r="E88" s="16">
        <v>185347.04577999999</v>
      </c>
      <c r="F88" s="16">
        <v>5001258.6942199999</v>
      </c>
      <c r="G88" s="16">
        <v>157108.21</v>
      </c>
      <c r="H88" s="39">
        <v>28238.835780000001</v>
      </c>
    </row>
    <row r="89" spans="1:8" ht="12" x14ac:dyDescent="0.2">
      <c r="A89" s="37" t="s">
        <v>24</v>
      </c>
      <c r="B89" t="s">
        <v>114</v>
      </c>
      <c r="C89" s="16">
        <v>454816.47</v>
      </c>
      <c r="D89" s="38">
        <v>-1.757819</v>
      </c>
      <c r="E89" s="16">
        <v>-7994.8516149999996</v>
      </c>
      <c r="F89" s="16">
        <v>462811.32161500002</v>
      </c>
      <c r="G89" s="16">
        <v>-8601.69</v>
      </c>
      <c r="H89" s="39">
        <v>606.83838500000002</v>
      </c>
    </row>
    <row r="90" spans="1:8" ht="12" x14ac:dyDescent="0.2">
      <c r="A90" s="37" t="s">
        <v>24</v>
      </c>
      <c r="B90" t="s">
        <v>115</v>
      </c>
      <c r="C90" s="16">
        <v>30415.07</v>
      </c>
      <c r="D90" s="38">
        <v>-0.70664700000000003</v>
      </c>
      <c r="E90" s="16">
        <v>-214.9271</v>
      </c>
      <c r="F90" s="16">
        <v>30629.997100000001</v>
      </c>
      <c r="G90" s="16">
        <v>0</v>
      </c>
      <c r="H90" s="39">
        <v>-214.9271</v>
      </c>
    </row>
    <row r="91" spans="1:8" ht="12" x14ac:dyDescent="0.2">
      <c r="A91" s="37" t="s">
        <v>24</v>
      </c>
      <c r="B91" t="s">
        <v>116</v>
      </c>
      <c r="C91" s="16">
        <v>7839.36</v>
      </c>
      <c r="D91" s="38">
        <v>-265.94166300000001</v>
      </c>
      <c r="E91" s="16">
        <v>-20848.124334</v>
      </c>
      <c r="F91" s="16">
        <v>28687.484334000001</v>
      </c>
      <c r="G91" s="16">
        <v>-9202.1299999999992</v>
      </c>
      <c r="H91" s="39">
        <v>-11645.994334000001</v>
      </c>
    </row>
    <row r="92" spans="1:8" ht="12" x14ac:dyDescent="0.2">
      <c r="A92" s="37" t="s">
        <v>24</v>
      </c>
      <c r="B92" t="s">
        <v>117</v>
      </c>
      <c r="C92" s="16">
        <v>25756.959999999999</v>
      </c>
      <c r="D92" s="38">
        <v>26.765509000000002</v>
      </c>
      <c r="E92" s="16">
        <v>6893.9815269999999</v>
      </c>
      <c r="F92" s="16">
        <v>18862.978472999999</v>
      </c>
      <c r="G92" s="16">
        <v>5768.46</v>
      </c>
      <c r="H92" s="39">
        <v>1125.5215270000001</v>
      </c>
    </row>
    <row r="93" spans="1:8" ht="12" x14ac:dyDescent="0.2">
      <c r="A93" s="37" t="s">
        <v>7</v>
      </c>
      <c r="B93" t="s">
        <v>113</v>
      </c>
      <c r="C93" s="16">
        <v>21784.86</v>
      </c>
      <c r="D93" s="38">
        <v>3.5735709999999998</v>
      </c>
      <c r="E93" s="16">
        <v>778.49746900000002</v>
      </c>
      <c r="F93" s="16">
        <v>21006.362530999999</v>
      </c>
      <c r="G93" s="16">
        <v>719.29</v>
      </c>
      <c r="H93" s="39">
        <v>59.207469000000003</v>
      </c>
    </row>
    <row r="94" spans="1:8" ht="12" x14ac:dyDescent="0.2">
      <c r="A94" s="37" t="s">
        <v>7</v>
      </c>
      <c r="B94" t="s">
        <v>114</v>
      </c>
      <c r="C94" s="16">
        <v>2463.3200000000002</v>
      </c>
      <c r="D94" s="38">
        <v>-1.757819</v>
      </c>
      <c r="E94" s="16">
        <v>-43.300713999999999</v>
      </c>
      <c r="F94" s="16">
        <v>2506.6207140000001</v>
      </c>
      <c r="G94" s="16">
        <v>-48.39</v>
      </c>
      <c r="H94" s="39">
        <v>5.0892860000000004</v>
      </c>
    </row>
    <row r="95" spans="1:8" ht="12" x14ac:dyDescent="0.2">
      <c r="A95" s="37" t="s">
        <v>7</v>
      </c>
      <c r="B95" t="s">
        <v>115</v>
      </c>
      <c r="C95" s="16">
        <v>10.65</v>
      </c>
      <c r="D95" s="38">
        <v>-0.70664700000000003</v>
      </c>
      <c r="E95" s="16">
        <v>-7.5258000000000005E-2</v>
      </c>
      <c r="F95" s="16">
        <v>10.725258</v>
      </c>
      <c r="G95" s="16">
        <v>0</v>
      </c>
      <c r="H95" s="39">
        <v>-7.5258000000000005E-2</v>
      </c>
    </row>
    <row r="96" spans="1:8" ht="12" x14ac:dyDescent="0.2">
      <c r="A96" s="37" t="s">
        <v>7</v>
      </c>
      <c r="B96" t="s">
        <v>116</v>
      </c>
      <c r="C96" s="16">
        <v>27.98</v>
      </c>
      <c r="D96" s="38">
        <v>-265.94166300000001</v>
      </c>
      <c r="E96" s="16">
        <v>-74.410477</v>
      </c>
      <c r="F96" s="16">
        <v>102.390477</v>
      </c>
      <c r="G96" s="16">
        <v>-22.48</v>
      </c>
      <c r="H96" s="39">
        <v>-51.930477000000003</v>
      </c>
    </row>
    <row r="97" spans="1:8" ht="12" x14ac:dyDescent="0.2">
      <c r="A97" s="37" t="s">
        <v>7</v>
      </c>
      <c r="B97" t="s">
        <v>117</v>
      </c>
      <c r="C97" s="16">
        <v>29475.52</v>
      </c>
      <c r="D97" s="38">
        <v>26.765509000000002</v>
      </c>
      <c r="E97" s="16">
        <v>7889.2730499999998</v>
      </c>
      <c r="F97" s="16">
        <v>21586.246950000001</v>
      </c>
      <c r="G97" s="16">
        <v>6374.34</v>
      </c>
      <c r="H97" s="39">
        <v>1514.9330500000001</v>
      </c>
    </row>
    <row r="98" spans="1:8" ht="12" x14ac:dyDescent="0.2">
      <c r="A98" s="37" t="s">
        <v>25</v>
      </c>
      <c r="B98" t="s">
        <v>113</v>
      </c>
      <c r="C98" s="16">
        <v>99464.39</v>
      </c>
      <c r="D98" s="38">
        <v>3.5735709999999998</v>
      </c>
      <c r="E98" s="16">
        <v>3554.430734</v>
      </c>
      <c r="F98" s="16">
        <v>95909.959266000005</v>
      </c>
      <c r="G98" s="16">
        <v>3853.1</v>
      </c>
      <c r="H98" s="39">
        <v>-298.66926599999999</v>
      </c>
    </row>
    <row r="99" spans="1:8" ht="12" x14ac:dyDescent="0.2">
      <c r="A99" s="37" t="s">
        <v>25</v>
      </c>
      <c r="B99" t="s">
        <v>114</v>
      </c>
      <c r="C99" s="16">
        <v>13913.94</v>
      </c>
      <c r="D99" s="38">
        <v>-1.757819</v>
      </c>
      <c r="E99" s="16">
        <v>-244.58192</v>
      </c>
      <c r="F99" s="16">
        <v>14158.521919999999</v>
      </c>
      <c r="G99" s="16">
        <v>-263.86</v>
      </c>
      <c r="H99" s="39">
        <v>19.278079999999999</v>
      </c>
    </row>
    <row r="100" spans="1:8" ht="12" x14ac:dyDescent="0.2">
      <c r="A100" s="37" t="s">
        <v>25</v>
      </c>
      <c r="B100" t="s">
        <v>115</v>
      </c>
      <c r="C100" s="16">
        <v>169.68</v>
      </c>
      <c r="D100" s="38">
        <v>-0.70664700000000003</v>
      </c>
      <c r="E100" s="16">
        <v>-1.199038</v>
      </c>
      <c r="F100" s="16">
        <v>170.87903800000001</v>
      </c>
      <c r="G100" s="16">
        <v>0</v>
      </c>
      <c r="H100" s="39">
        <v>-1.199038</v>
      </c>
    </row>
    <row r="101" spans="1:8" ht="12" x14ac:dyDescent="0.2">
      <c r="A101" s="37" t="s">
        <v>25</v>
      </c>
      <c r="B101" t="s">
        <v>116</v>
      </c>
      <c r="C101" s="16">
        <v>130.16</v>
      </c>
      <c r="D101" s="38">
        <v>-265.94166300000001</v>
      </c>
      <c r="E101" s="16">
        <v>-346.14966800000002</v>
      </c>
      <c r="F101" s="16">
        <v>476.30966799999999</v>
      </c>
      <c r="G101" s="16">
        <v>-197.93</v>
      </c>
      <c r="H101" s="39">
        <v>-148.21966800000001</v>
      </c>
    </row>
    <row r="102" spans="1:8" ht="12" x14ac:dyDescent="0.2">
      <c r="A102" s="37" t="s">
        <v>25</v>
      </c>
      <c r="B102" t="s">
        <v>117</v>
      </c>
      <c r="C102" s="16">
        <v>78735.94</v>
      </c>
      <c r="D102" s="38">
        <v>26.765509000000002</v>
      </c>
      <c r="E102" s="16">
        <v>21074.075352</v>
      </c>
      <c r="F102" s="16">
        <v>57661.864648000002</v>
      </c>
      <c r="G102" s="16">
        <v>18947.05</v>
      </c>
      <c r="H102" s="39">
        <v>2127.0253520000001</v>
      </c>
    </row>
    <row r="103" spans="1:8" ht="12" x14ac:dyDescent="0.2">
      <c r="A103" s="37" t="s">
        <v>26</v>
      </c>
      <c r="B103" t="s">
        <v>113</v>
      </c>
      <c r="C103" s="16">
        <v>98247.62</v>
      </c>
      <c r="D103" s="38">
        <v>3.5735709999999998</v>
      </c>
      <c r="E103" s="16">
        <v>3510.9485920000002</v>
      </c>
      <c r="F103" s="16">
        <v>94736.671407999995</v>
      </c>
      <c r="G103" s="16">
        <v>2988.16</v>
      </c>
      <c r="H103" s="39">
        <v>522.78859199999999</v>
      </c>
    </row>
    <row r="104" spans="1:8" ht="12" x14ac:dyDescent="0.2">
      <c r="A104" s="37" t="s">
        <v>26</v>
      </c>
      <c r="B104" t="s">
        <v>114</v>
      </c>
      <c r="C104" s="16">
        <v>10394.58</v>
      </c>
      <c r="D104" s="38">
        <v>-1.757819</v>
      </c>
      <c r="E104" s="16">
        <v>-182.71793199999999</v>
      </c>
      <c r="F104" s="16">
        <v>10577.297931999999</v>
      </c>
      <c r="G104" s="16">
        <v>-205.36</v>
      </c>
      <c r="H104" s="39">
        <v>22.642067999999998</v>
      </c>
    </row>
    <row r="105" spans="1:8" ht="12" x14ac:dyDescent="0.2">
      <c r="A105" s="37" t="s">
        <v>26</v>
      </c>
      <c r="B105" t="s">
        <v>115</v>
      </c>
      <c r="C105" s="16">
        <v>44</v>
      </c>
      <c r="D105" s="38">
        <v>-0.70664700000000003</v>
      </c>
      <c r="E105" s="16">
        <v>-0.31092500000000001</v>
      </c>
      <c r="F105" s="16">
        <v>44.310924999999997</v>
      </c>
      <c r="G105" s="16">
        <v>0</v>
      </c>
      <c r="H105" s="39">
        <v>-0.31092500000000001</v>
      </c>
    </row>
    <row r="106" spans="1:8" ht="12" x14ac:dyDescent="0.2">
      <c r="A106" s="37" t="s">
        <v>26</v>
      </c>
      <c r="B106" t="s">
        <v>116</v>
      </c>
      <c r="C106" s="16">
        <v>120.66</v>
      </c>
      <c r="D106" s="38">
        <v>-265.94166300000001</v>
      </c>
      <c r="E106" s="16">
        <v>-320.88520999999997</v>
      </c>
      <c r="F106" s="16">
        <v>441.54521</v>
      </c>
      <c r="G106" s="16">
        <v>-100.39</v>
      </c>
      <c r="H106" s="39">
        <v>-220.49520999999999</v>
      </c>
    </row>
    <row r="107" spans="1:8" ht="12" x14ac:dyDescent="0.2">
      <c r="A107" s="37" t="s">
        <v>26</v>
      </c>
      <c r="B107" t="s">
        <v>117</v>
      </c>
      <c r="C107" s="16">
        <v>126046.74</v>
      </c>
      <c r="D107" s="38">
        <v>26.765509000000002</v>
      </c>
      <c r="E107" s="16">
        <v>33737.051931000002</v>
      </c>
      <c r="F107" s="16">
        <v>92309.688068999996</v>
      </c>
      <c r="G107" s="16">
        <v>27884.66</v>
      </c>
      <c r="H107" s="39">
        <v>5852.3919310000001</v>
      </c>
    </row>
    <row r="108" spans="1:8" ht="12" x14ac:dyDescent="0.2">
      <c r="A108" s="37" t="s">
        <v>27</v>
      </c>
      <c r="B108" t="s">
        <v>113</v>
      </c>
      <c r="C108" s="16">
        <v>831027.29</v>
      </c>
      <c r="D108" s="38">
        <v>3.5735709999999998</v>
      </c>
      <c r="E108" s="16">
        <v>29697.351385999998</v>
      </c>
      <c r="F108" s="16">
        <v>801329.93861399998</v>
      </c>
      <c r="G108" s="16">
        <v>29824.34</v>
      </c>
      <c r="H108" s="39">
        <v>-126.988614</v>
      </c>
    </row>
    <row r="109" spans="1:8" ht="12" x14ac:dyDescent="0.2">
      <c r="A109" s="37" t="s">
        <v>27</v>
      </c>
      <c r="B109" t="s">
        <v>114</v>
      </c>
      <c r="C109" s="16">
        <v>100441.1</v>
      </c>
      <c r="D109" s="38">
        <v>-1.757819</v>
      </c>
      <c r="E109" s="16">
        <v>-1765.5730249999999</v>
      </c>
      <c r="F109" s="16">
        <v>102206.673025</v>
      </c>
      <c r="G109" s="16">
        <v>-2139.33</v>
      </c>
      <c r="H109" s="39">
        <v>373.75697500000001</v>
      </c>
    </row>
    <row r="110" spans="1:8" ht="12" x14ac:dyDescent="0.2">
      <c r="A110" s="37" t="s">
        <v>27</v>
      </c>
      <c r="B110" t="s">
        <v>115</v>
      </c>
      <c r="C110" s="16">
        <v>2286.2199999999998</v>
      </c>
      <c r="D110" s="38">
        <v>-0.70664700000000003</v>
      </c>
      <c r="E110" s="16">
        <v>-16.155498999999999</v>
      </c>
      <c r="F110" s="16">
        <v>2302.3754990000002</v>
      </c>
      <c r="G110" s="16">
        <v>0</v>
      </c>
      <c r="H110" s="39">
        <v>-16.155498999999999</v>
      </c>
    </row>
    <row r="111" spans="1:8" ht="12" x14ac:dyDescent="0.2">
      <c r="A111" s="37" t="s">
        <v>27</v>
      </c>
      <c r="B111" t="s">
        <v>116</v>
      </c>
      <c r="C111" s="16">
        <v>1111.8</v>
      </c>
      <c r="D111" s="38">
        <v>-265.94166300000001</v>
      </c>
      <c r="E111" s="16">
        <v>-2956.739407</v>
      </c>
      <c r="F111" s="16">
        <v>4068.5394070000002</v>
      </c>
      <c r="G111" s="16">
        <v>-2092.14</v>
      </c>
      <c r="H111" s="39">
        <v>-864.59940700000004</v>
      </c>
    </row>
    <row r="112" spans="1:8" ht="12" x14ac:dyDescent="0.2">
      <c r="A112" s="37" t="s">
        <v>27</v>
      </c>
      <c r="B112" t="s">
        <v>117</v>
      </c>
      <c r="C112" s="16">
        <v>5022.9399999999996</v>
      </c>
      <c r="D112" s="38">
        <v>26.765509000000002</v>
      </c>
      <c r="E112" s="16">
        <v>1344.415473</v>
      </c>
      <c r="F112" s="16">
        <v>3678.524527</v>
      </c>
      <c r="G112" s="16">
        <v>1297.82</v>
      </c>
      <c r="H112" s="39">
        <v>46.595472999999998</v>
      </c>
    </row>
    <row r="113" spans="1:8" ht="12" x14ac:dyDescent="0.2">
      <c r="A113" s="37" t="s">
        <v>28</v>
      </c>
      <c r="B113" t="s">
        <v>113</v>
      </c>
      <c r="C113" s="16">
        <v>474671.19</v>
      </c>
      <c r="D113" s="38">
        <v>3.5735709999999998</v>
      </c>
      <c r="E113" s="16">
        <v>16962.712647</v>
      </c>
      <c r="F113" s="16">
        <v>457708.47735300002</v>
      </c>
      <c r="G113" s="16">
        <v>15582.02</v>
      </c>
      <c r="H113" s="39">
        <v>1380.6926470000001</v>
      </c>
    </row>
    <row r="114" spans="1:8" ht="12" x14ac:dyDescent="0.2">
      <c r="A114" s="37" t="s">
        <v>28</v>
      </c>
      <c r="B114" t="s">
        <v>114</v>
      </c>
      <c r="C114" s="16">
        <v>5103.6099999999997</v>
      </c>
      <c r="D114" s="38">
        <v>-1.757819</v>
      </c>
      <c r="E114" s="16">
        <v>-89.712241000000006</v>
      </c>
      <c r="F114" s="16">
        <v>5193.3222409999998</v>
      </c>
      <c r="G114" s="16">
        <v>-86.81</v>
      </c>
      <c r="H114" s="39">
        <v>-2.9022410000000001</v>
      </c>
    </row>
    <row r="115" spans="1:8" ht="12" x14ac:dyDescent="0.2">
      <c r="A115" s="37" t="s">
        <v>28</v>
      </c>
      <c r="B115" t="s">
        <v>115</v>
      </c>
      <c r="C115" s="16">
        <v>49.93</v>
      </c>
      <c r="D115" s="38">
        <v>-0.70664700000000003</v>
      </c>
      <c r="E115" s="16">
        <v>-0.352829</v>
      </c>
      <c r="F115" s="16">
        <v>50.282829</v>
      </c>
      <c r="G115" s="16">
        <v>0</v>
      </c>
      <c r="H115" s="39">
        <v>-0.352829</v>
      </c>
    </row>
    <row r="116" spans="1:8" ht="12" x14ac:dyDescent="0.2">
      <c r="A116" s="37" t="s">
        <v>28</v>
      </c>
      <c r="B116" t="s">
        <v>116</v>
      </c>
      <c r="C116" s="16">
        <v>52.61</v>
      </c>
      <c r="D116" s="38">
        <v>-265.94166300000001</v>
      </c>
      <c r="E116" s="16">
        <v>-139.91190900000001</v>
      </c>
      <c r="F116" s="16">
        <v>192.52190899999999</v>
      </c>
      <c r="G116" s="16">
        <v>-20.190000000000001</v>
      </c>
      <c r="H116" s="39">
        <v>-119.721909</v>
      </c>
    </row>
    <row r="117" spans="1:8" ht="12" x14ac:dyDescent="0.2">
      <c r="A117" s="37" t="s">
        <v>28</v>
      </c>
      <c r="B117" t="s">
        <v>117</v>
      </c>
      <c r="C117" s="16">
        <v>4885.1400000000003</v>
      </c>
      <c r="D117" s="38">
        <v>26.765509000000002</v>
      </c>
      <c r="E117" s="16">
        <v>1307.532602</v>
      </c>
      <c r="F117" s="16">
        <v>3577.6073980000001</v>
      </c>
      <c r="G117" s="16">
        <v>1166.01</v>
      </c>
      <c r="H117" s="39">
        <v>141.52260200000001</v>
      </c>
    </row>
    <row r="118" spans="1:8" ht="12" x14ac:dyDescent="0.2">
      <c r="A118" s="37" t="s">
        <v>29</v>
      </c>
      <c r="B118" t="s">
        <v>113</v>
      </c>
      <c r="C118" s="16">
        <v>419252.27</v>
      </c>
      <c r="D118" s="38">
        <v>3.5735709999999998</v>
      </c>
      <c r="E118" s="16">
        <v>14982.278117</v>
      </c>
      <c r="F118" s="16">
        <v>404269.99188300001</v>
      </c>
      <c r="G118" s="16">
        <v>16269.88</v>
      </c>
      <c r="H118" s="39">
        <v>-1287.601883</v>
      </c>
    </row>
    <row r="119" spans="1:8" ht="12" x14ac:dyDescent="0.2">
      <c r="A119" s="37" t="s">
        <v>29</v>
      </c>
      <c r="B119" t="s">
        <v>114</v>
      </c>
      <c r="C119" s="16">
        <v>10679.87</v>
      </c>
      <c r="D119" s="38">
        <v>-1.757819</v>
      </c>
      <c r="E119" s="16">
        <v>-187.73281399999999</v>
      </c>
      <c r="F119" s="16">
        <v>10867.602814</v>
      </c>
      <c r="G119" s="16">
        <v>-193.95</v>
      </c>
      <c r="H119" s="39">
        <v>6.2171859999999999</v>
      </c>
    </row>
    <row r="120" spans="1:8" ht="12" x14ac:dyDescent="0.2">
      <c r="A120" s="37" t="s">
        <v>29</v>
      </c>
      <c r="B120" t="s">
        <v>115</v>
      </c>
      <c r="C120" s="16">
        <v>1901.61</v>
      </c>
      <c r="D120" s="38">
        <v>-0.70664700000000003</v>
      </c>
      <c r="E120" s="16">
        <v>-13.437665000000001</v>
      </c>
      <c r="F120" s="16">
        <v>1915.0476650000001</v>
      </c>
      <c r="G120" s="16">
        <v>0</v>
      </c>
      <c r="H120" s="39">
        <v>-13.437665000000001</v>
      </c>
    </row>
    <row r="121" spans="1:8" ht="12" x14ac:dyDescent="0.2">
      <c r="A121" s="37" t="s">
        <v>29</v>
      </c>
      <c r="B121" t="s">
        <v>116</v>
      </c>
      <c r="C121" s="16">
        <v>219.22</v>
      </c>
      <c r="D121" s="38">
        <v>-265.94166300000001</v>
      </c>
      <c r="E121" s="16">
        <v>-582.99731299999996</v>
      </c>
      <c r="F121" s="16">
        <v>802.21731299999999</v>
      </c>
      <c r="G121" s="16">
        <v>-326.89999999999998</v>
      </c>
      <c r="H121" s="39">
        <v>-256.09731299999999</v>
      </c>
    </row>
    <row r="122" spans="1:8" ht="12" x14ac:dyDescent="0.2">
      <c r="A122" s="37" t="s">
        <v>29</v>
      </c>
      <c r="B122" t="s">
        <v>117</v>
      </c>
      <c r="C122" s="16">
        <v>6203.55</v>
      </c>
      <c r="D122" s="38">
        <v>26.765509000000002</v>
      </c>
      <c r="E122" s="16">
        <v>1660.4117530000001</v>
      </c>
      <c r="F122" s="16">
        <v>4543.1382469999999</v>
      </c>
      <c r="G122" s="16">
        <v>1352.75</v>
      </c>
      <c r="H122" s="39">
        <v>307.66175299999998</v>
      </c>
    </row>
    <row r="123" spans="1:8" ht="12" x14ac:dyDescent="0.2">
      <c r="A123" s="37" t="s">
        <v>30</v>
      </c>
      <c r="B123" t="s">
        <v>113</v>
      </c>
      <c r="C123" s="16">
        <v>6477727.3799999999</v>
      </c>
      <c r="D123" s="38">
        <v>3.5735709999999998</v>
      </c>
      <c r="E123" s="16">
        <v>231486.196066</v>
      </c>
      <c r="F123" s="16">
        <v>6246241.1839340003</v>
      </c>
      <c r="G123" s="16">
        <v>262478</v>
      </c>
      <c r="H123" s="39">
        <v>-30991.803934</v>
      </c>
    </row>
    <row r="124" spans="1:8" ht="12" x14ac:dyDescent="0.2">
      <c r="A124" s="37" t="s">
        <v>30</v>
      </c>
      <c r="B124" t="s">
        <v>114</v>
      </c>
      <c r="C124" s="16">
        <v>442247.35</v>
      </c>
      <c r="D124" s="38">
        <v>-1.757819</v>
      </c>
      <c r="E124" s="16">
        <v>-7773.9092000000001</v>
      </c>
      <c r="F124" s="16">
        <v>450021.25919999997</v>
      </c>
      <c r="G124" s="16">
        <v>-9031.93</v>
      </c>
      <c r="H124" s="39">
        <v>1258.0208</v>
      </c>
    </row>
    <row r="125" spans="1:8" ht="12" x14ac:dyDescent="0.2">
      <c r="A125" s="37" t="s">
        <v>30</v>
      </c>
      <c r="B125" t="s">
        <v>115</v>
      </c>
      <c r="C125" s="16">
        <v>18183.88</v>
      </c>
      <c r="D125" s="38">
        <v>-0.70664700000000003</v>
      </c>
      <c r="E125" s="16">
        <v>-128.49579499999999</v>
      </c>
      <c r="F125" s="16">
        <v>18312.375795</v>
      </c>
      <c r="G125" s="16">
        <v>0</v>
      </c>
      <c r="H125" s="39">
        <v>-128.49579499999999</v>
      </c>
    </row>
    <row r="126" spans="1:8" ht="12" x14ac:dyDescent="0.2">
      <c r="A126" s="37" t="s">
        <v>30</v>
      </c>
      <c r="B126" t="s">
        <v>116</v>
      </c>
      <c r="C126" s="16">
        <v>6478.74</v>
      </c>
      <c r="D126" s="38">
        <v>-265.94166300000001</v>
      </c>
      <c r="E126" s="16">
        <v>-17229.668882000002</v>
      </c>
      <c r="F126" s="16">
        <v>23708.408882</v>
      </c>
      <c r="G126" s="16">
        <v>-13058.3</v>
      </c>
      <c r="H126" s="39">
        <v>-4171.3688819999998</v>
      </c>
    </row>
    <row r="127" spans="1:8" ht="12" x14ac:dyDescent="0.2">
      <c r="A127" s="37" t="s">
        <v>30</v>
      </c>
      <c r="B127" t="s">
        <v>117</v>
      </c>
      <c r="C127" s="16">
        <v>99763.36</v>
      </c>
      <c r="D127" s="38">
        <v>26.765509000000002</v>
      </c>
      <c r="E127" s="16">
        <v>26702.171409999999</v>
      </c>
      <c r="F127" s="16">
        <v>73061.188590000005</v>
      </c>
      <c r="G127" s="16">
        <v>21077.42</v>
      </c>
      <c r="H127" s="39">
        <v>5624.7514099999999</v>
      </c>
    </row>
    <row r="128" spans="1:8" ht="12" x14ac:dyDescent="0.2">
      <c r="A128" s="37" t="s">
        <v>31</v>
      </c>
      <c r="B128" t="s">
        <v>113</v>
      </c>
      <c r="C128" s="16">
        <v>28520851.710000001</v>
      </c>
      <c r="D128" s="38">
        <v>3.5735709999999998</v>
      </c>
      <c r="E128" s="16">
        <v>1019212.9250930001</v>
      </c>
      <c r="F128" s="16">
        <v>27501638.784906998</v>
      </c>
      <c r="G128" s="16">
        <v>955303.15</v>
      </c>
      <c r="H128" s="39">
        <v>63909.775092999997</v>
      </c>
    </row>
    <row r="129" spans="1:8" ht="12" x14ac:dyDescent="0.2">
      <c r="A129" s="37" t="s">
        <v>31</v>
      </c>
      <c r="B129" t="s">
        <v>114</v>
      </c>
      <c r="C129" s="16">
        <v>4049837.44</v>
      </c>
      <c r="D129" s="38">
        <v>-1.757819</v>
      </c>
      <c r="E129" s="16">
        <v>-71188.823480000006</v>
      </c>
      <c r="F129" s="16">
        <v>4121026.2634800002</v>
      </c>
      <c r="G129" s="16">
        <v>-78862.55</v>
      </c>
      <c r="H129" s="39">
        <v>7673.7265200000002</v>
      </c>
    </row>
    <row r="130" spans="1:8" ht="12" x14ac:dyDescent="0.2">
      <c r="A130" s="37" t="s">
        <v>31</v>
      </c>
      <c r="B130" t="s">
        <v>115</v>
      </c>
      <c r="C130" s="16">
        <v>228464.23</v>
      </c>
      <c r="D130" s="38">
        <v>-0.70664700000000003</v>
      </c>
      <c r="E130" s="16">
        <v>-1614.435029</v>
      </c>
      <c r="F130" s="16">
        <v>230078.665029</v>
      </c>
      <c r="G130" s="16">
        <v>0</v>
      </c>
      <c r="H130" s="39">
        <v>-1614.435029</v>
      </c>
    </row>
    <row r="131" spans="1:8" ht="12" x14ac:dyDescent="0.2">
      <c r="A131" s="37" t="s">
        <v>31</v>
      </c>
      <c r="B131" t="s">
        <v>116</v>
      </c>
      <c r="C131" s="16">
        <v>76543.53</v>
      </c>
      <c r="D131" s="38">
        <v>-265.94166300000001</v>
      </c>
      <c r="E131" s="16">
        <v>-203561.13642</v>
      </c>
      <c r="F131" s="16">
        <v>280104.66642000002</v>
      </c>
      <c r="G131" s="16">
        <v>-82748.59</v>
      </c>
      <c r="H131" s="39">
        <v>-120812.54642</v>
      </c>
    </row>
    <row r="132" spans="1:8" ht="12" x14ac:dyDescent="0.2">
      <c r="A132" s="37" t="s">
        <v>31</v>
      </c>
      <c r="B132" t="s">
        <v>117</v>
      </c>
      <c r="C132" s="16">
        <v>108357.56</v>
      </c>
      <c r="D132" s="38">
        <v>26.765509000000002</v>
      </c>
      <c r="E132" s="16">
        <v>29002.452810999999</v>
      </c>
      <c r="F132" s="16">
        <v>79355.107189000002</v>
      </c>
      <c r="G132" s="16">
        <v>23750</v>
      </c>
      <c r="H132" s="39">
        <v>5252.4528110000001</v>
      </c>
    </row>
    <row r="133" spans="1:8" ht="12" x14ac:dyDescent="0.2">
      <c r="A133" s="37" t="s">
        <v>32</v>
      </c>
      <c r="B133" t="s">
        <v>113</v>
      </c>
      <c r="C133" s="16">
        <v>107280.33</v>
      </c>
      <c r="D133" s="38">
        <v>3.5735709999999998</v>
      </c>
      <c r="E133" s="16">
        <v>3833.73891</v>
      </c>
      <c r="F133" s="16">
        <v>103446.59109</v>
      </c>
      <c r="G133" s="16">
        <v>5147.49</v>
      </c>
      <c r="H133" s="39">
        <v>-1313.75109</v>
      </c>
    </row>
    <row r="134" spans="1:8" ht="12" x14ac:dyDescent="0.2">
      <c r="A134" s="37" t="s">
        <v>32</v>
      </c>
      <c r="B134" t="s">
        <v>114</v>
      </c>
      <c r="C134" s="16">
        <v>5773.64</v>
      </c>
      <c r="D134" s="38">
        <v>-1.757819</v>
      </c>
      <c r="E134" s="16">
        <v>-101.490157</v>
      </c>
      <c r="F134" s="16">
        <v>5875.1301569999996</v>
      </c>
      <c r="G134" s="16">
        <v>-112.12</v>
      </c>
      <c r="H134" s="39">
        <v>10.629842999999999</v>
      </c>
    </row>
    <row r="135" spans="1:8" ht="12" x14ac:dyDescent="0.2">
      <c r="A135" s="37" t="s">
        <v>32</v>
      </c>
      <c r="B135" t="s">
        <v>115</v>
      </c>
      <c r="C135" s="16">
        <v>259.04000000000002</v>
      </c>
      <c r="D135" s="38">
        <v>-0.70664700000000003</v>
      </c>
      <c r="E135" s="16">
        <v>-1.830498</v>
      </c>
      <c r="F135" s="16">
        <v>260.870498</v>
      </c>
      <c r="G135" s="16">
        <v>0</v>
      </c>
      <c r="H135" s="39">
        <v>-1.830498</v>
      </c>
    </row>
    <row r="136" spans="1:8" ht="12" x14ac:dyDescent="0.2">
      <c r="A136" s="37" t="s">
        <v>32</v>
      </c>
      <c r="B136" t="s">
        <v>116</v>
      </c>
      <c r="C136" s="16">
        <v>88.8</v>
      </c>
      <c r="D136" s="38">
        <v>-265.94166300000001</v>
      </c>
      <c r="E136" s="16">
        <v>-236.15619699999999</v>
      </c>
      <c r="F136" s="16">
        <v>324.95619699999997</v>
      </c>
      <c r="G136" s="16">
        <v>-124.12</v>
      </c>
      <c r="H136" s="39">
        <v>-112.036197</v>
      </c>
    </row>
    <row r="137" spans="1:8" ht="12" x14ac:dyDescent="0.2">
      <c r="A137" s="37" t="s">
        <v>32</v>
      </c>
      <c r="B137" t="s">
        <v>117</v>
      </c>
      <c r="C137" s="16">
        <v>32067.55</v>
      </c>
      <c r="D137" s="38">
        <v>26.765509000000002</v>
      </c>
      <c r="E137" s="16">
        <v>8583.0430809999998</v>
      </c>
      <c r="F137" s="16">
        <v>23484.506918999999</v>
      </c>
      <c r="G137" s="16">
        <v>6541.52</v>
      </c>
      <c r="H137" s="39">
        <v>2041.523081</v>
      </c>
    </row>
    <row r="138" spans="1:8" ht="12" x14ac:dyDescent="0.2">
      <c r="A138" s="37" t="s">
        <v>33</v>
      </c>
      <c r="B138" t="s">
        <v>113</v>
      </c>
      <c r="C138" s="16">
        <v>4909238.22</v>
      </c>
      <c r="D138" s="38">
        <v>3.5735709999999998</v>
      </c>
      <c r="E138" s="16">
        <v>175435.120138</v>
      </c>
      <c r="F138" s="16">
        <v>4733803.099862</v>
      </c>
      <c r="G138" s="16">
        <v>146226.63</v>
      </c>
      <c r="H138" s="39">
        <v>29208.490138000001</v>
      </c>
    </row>
    <row r="139" spans="1:8" ht="12" x14ac:dyDescent="0.2">
      <c r="A139" s="37" t="s">
        <v>33</v>
      </c>
      <c r="B139" t="s">
        <v>114</v>
      </c>
      <c r="C139" s="16">
        <v>164858.07999999999</v>
      </c>
      <c r="D139" s="38">
        <v>-1.757819</v>
      </c>
      <c r="E139" s="16">
        <v>-2897.9071210000002</v>
      </c>
      <c r="F139" s="16">
        <v>167755.98712100001</v>
      </c>
      <c r="G139" s="16">
        <v>-3033.2</v>
      </c>
      <c r="H139" s="39">
        <v>135.292879</v>
      </c>
    </row>
    <row r="140" spans="1:8" ht="12" x14ac:dyDescent="0.2">
      <c r="A140" s="37" t="s">
        <v>33</v>
      </c>
      <c r="B140" t="s">
        <v>115</v>
      </c>
      <c r="C140" s="16">
        <v>7516.41</v>
      </c>
      <c r="D140" s="38">
        <v>-0.70664700000000003</v>
      </c>
      <c r="E140" s="16">
        <v>-53.114466</v>
      </c>
      <c r="F140" s="16">
        <v>7569.5244659999998</v>
      </c>
      <c r="G140" s="16">
        <v>0</v>
      </c>
      <c r="H140" s="39">
        <v>-53.114466</v>
      </c>
    </row>
    <row r="141" spans="1:8" ht="12" x14ac:dyDescent="0.2">
      <c r="A141" s="37" t="s">
        <v>33</v>
      </c>
      <c r="B141" t="s">
        <v>116</v>
      </c>
      <c r="C141" s="16">
        <v>3584.61</v>
      </c>
      <c r="D141" s="38">
        <v>-265.94166300000001</v>
      </c>
      <c r="E141" s="16">
        <v>-9532.9714380000005</v>
      </c>
      <c r="F141" s="16">
        <v>13117.581437999999</v>
      </c>
      <c r="G141" s="16">
        <v>-282.45999999999998</v>
      </c>
      <c r="H141" s="39">
        <v>-9250.5114379999995</v>
      </c>
    </row>
    <row r="142" spans="1:8" ht="12" x14ac:dyDescent="0.2">
      <c r="A142" s="37" t="s">
        <v>33</v>
      </c>
      <c r="B142" t="s">
        <v>117</v>
      </c>
      <c r="C142" s="16">
        <v>32544.51</v>
      </c>
      <c r="D142" s="38">
        <v>26.765509000000002</v>
      </c>
      <c r="E142" s="16">
        <v>8710.7038539999994</v>
      </c>
      <c r="F142" s="16">
        <v>23833.806145999999</v>
      </c>
      <c r="G142" s="16">
        <v>6758.36</v>
      </c>
      <c r="H142" s="39">
        <v>1952.343854</v>
      </c>
    </row>
    <row r="143" spans="1:8" ht="12" x14ac:dyDescent="0.2">
      <c r="A143" s="37" t="s">
        <v>34</v>
      </c>
      <c r="B143" t="s">
        <v>113</v>
      </c>
      <c r="C143" s="16">
        <v>1500119.28</v>
      </c>
      <c r="D143" s="38">
        <v>3.5735709999999998</v>
      </c>
      <c r="E143" s="16">
        <v>53607.829629</v>
      </c>
      <c r="F143" s="16">
        <v>1446511.450371</v>
      </c>
      <c r="G143" s="16">
        <v>45943.85</v>
      </c>
      <c r="H143" s="39">
        <v>7663.9796290000004</v>
      </c>
    </row>
    <row r="144" spans="1:8" ht="12" x14ac:dyDescent="0.2">
      <c r="A144" s="37" t="s">
        <v>34</v>
      </c>
      <c r="B144" t="s">
        <v>114</v>
      </c>
      <c r="C144" s="16">
        <v>122559.4</v>
      </c>
      <c r="D144" s="38">
        <v>-1.757819</v>
      </c>
      <c r="E144" s="16">
        <v>-2154.3727680000002</v>
      </c>
      <c r="F144" s="16">
        <v>124713.772768</v>
      </c>
      <c r="G144" s="16">
        <v>-2410.9499999999998</v>
      </c>
      <c r="H144" s="39">
        <v>256.57723199999998</v>
      </c>
    </row>
    <row r="145" spans="1:8" ht="12" x14ac:dyDescent="0.2">
      <c r="A145" s="37" t="s">
        <v>34</v>
      </c>
      <c r="B145" t="s">
        <v>115</v>
      </c>
      <c r="C145" s="16">
        <v>5901</v>
      </c>
      <c r="D145" s="38">
        <v>-0.70664700000000003</v>
      </c>
      <c r="E145" s="16">
        <v>-41.699224000000001</v>
      </c>
      <c r="F145" s="16">
        <v>5942.699224</v>
      </c>
      <c r="G145" s="16">
        <v>0</v>
      </c>
      <c r="H145" s="39">
        <v>-41.699224000000001</v>
      </c>
    </row>
    <row r="146" spans="1:8" ht="12" x14ac:dyDescent="0.2">
      <c r="A146" s="37" t="s">
        <v>34</v>
      </c>
      <c r="B146" t="s">
        <v>116</v>
      </c>
      <c r="C146" s="16">
        <v>2873</v>
      </c>
      <c r="D146" s="38">
        <v>-265.94166300000001</v>
      </c>
      <c r="E146" s="16">
        <v>-7640.5039699999998</v>
      </c>
      <c r="F146" s="16">
        <v>10513.50397</v>
      </c>
      <c r="G146" s="16">
        <v>-2055.62</v>
      </c>
      <c r="H146" s="39">
        <v>-5584.8839699999999</v>
      </c>
    </row>
    <row r="147" spans="1:8" ht="12" x14ac:dyDescent="0.2">
      <c r="A147" s="37" t="s">
        <v>34</v>
      </c>
      <c r="B147" t="s">
        <v>117</v>
      </c>
      <c r="C147" s="16">
        <v>15118.36</v>
      </c>
      <c r="D147" s="38">
        <v>26.765509000000002</v>
      </c>
      <c r="E147" s="16">
        <v>4046.5060539999999</v>
      </c>
      <c r="F147" s="16">
        <v>11071.853945999999</v>
      </c>
      <c r="G147" s="16">
        <v>3264.93</v>
      </c>
      <c r="H147" s="39">
        <v>781.576054</v>
      </c>
    </row>
    <row r="148" spans="1:8" ht="12" x14ac:dyDescent="0.2">
      <c r="A148" s="37" t="s">
        <v>8</v>
      </c>
      <c r="B148" t="s">
        <v>113</v>
      </c>
      <c r="C148" s="16">
        <v>2483169.85</v>
      </c>
      <c r="D148" s="38">
        <v>3.5735709999999998</v>
      </c>
      <c r="E148" s="16">
        <v>88737.841073000003</v>
      </c>
      <c r="F148" s="16">
        <v>2394432.0089270002</v>
      </c>
      <c r="G148" s="16">
        <v>69061.2</v>
      </c>
      <c r="H148" s="39">
        <v>19676.641072999999</v>
      </c>
    </row>
    <row r="149" spans="1:8" ht="12" x14ac:dyDescent="0.2">
      <c r="A149" s="37" t="s">
        <v>8</v>
      </c>
      <c r="B149" t="s">
        <v>114</v>
      </c>
      <c r="C149" s="16">
        <v>304611.77</v>
      </c>
      <c r="D149" s="38">
        <v>-1.757819</v>
      </c>
      <c r="E149" s="16">
        <v>-5354.5244339999999</v>
      </c>
      <c r="F149" s="16">
        <v>309966.29443399998</v>
      </c>
      <c r="G149" s="16">
        <v>-5915.4</v>
      </c>
      <c r="H149" s="39">
        <v>560.87556600000005</v>
      </c>
    </row>
    <row r="150" spans="1:8" ht="12" x14ac:dyDescent="0.2">
      <c r="A150" s="37" t="s">
        <v>8</v>
      </c>
      <c r="B150" t="s">
        <v>115</v>
      </c>
      <c r="C150" s="16">
        <v>16792.099999999999</v>
      </c>
      <c r="D150" s="38">
        <v>-0.70664700000000003</v>
      </c>
      <c r="E150" s="16">
        <v>-118.660827</v>
      </c>
      <c r="F150" s="16">
        <v>16910.760826999998</v>
      </c>
      <c r="G150" s="16">
        <v>0</v>
      </c>
      <c r="H150" s="39">
        <v>-118.660827</v>
      </c>
    </row>
    <row r="151" spans="1:8" ht="12" x14ac:dyDescent="0.2">
      <c r="A151" s="37" t="s">
        <v>8</v>
      </c>
      <c r="B151" t="s">
        <v>116</v>
      </c>
      <c r="C151" s="16">
        <v>5868.51</v>
      </c>
      <c r="D151" s="38">
        <v>-265.94166300000001</v>
      </c>
      <c r="E151" s="16">
        <v>-15606.813072999999</v>
      </c>
      <c r="F151" s="16">
        <v>21475.323073</v>
      </c>
      <c r="G151" s="16">
        <v>-6348.73</v>
      </c>
      <c r="H151" s="39">
        <v>-9258.0830729999998</v>
      </c>
    </row>
    <row r="152" spans="1:8" ht="12" x14ac:dyDescent="0.2">
      <c r="A152" s="37" t="s">
        <v>8</v>
      </c>
      <c r="B152" t="s">
        <v>117</v>
      </c>
      <c r="C152" s="16">
        <v>12632.86</v>
      </c>
      <c r="D152" s="38">
        <v>26.765509000000002</v>
      </c>
      <c r="E152" s="16">
        <v>3381.2493199999999</v>
      </c>
      <c r="F152" s="16">
        <v>9251.6106799999998</v>
      </c>
      <c r="G152" s="16">
        <v>2757.42</v>
      </c>
      <c r="H152" s="39">
        <v>623.82932000000005</v>
      </c>
    </row>
    <row r="153" spans="1:8" ht="12" x14ac:dyDescent="0.2">
      <c r="A153" s="37" t="s">
        <v>35</v>
      </c>
      <c r="B153" t="s">
        <v>113</v>
      </c>
      <c r="C153" s="16">
        <v>3289241.96</v>
      </c>
      <c r="D153" s="38">
        <v>3.5735709999999998</v>
      </c>
      <c r="E153" s="16">
        <v>117543.40135</v>
      </c>
      <c r="F153" s="16">
        <v>3171698.55865</v>
      </c>
      <c r="G153" s="16">
        <v>108296.69</v>
      </c>
      <c r="H153" s="39">
        <v>9246.7113499999996</v>
      </c>
    </row>
    <row r="154" spans="1:8" ht="12" x14ac:dyDescent="0.2">
      <c r="A154" s="37" t="s">
        <v>35</v>
      </c>
      <c r="B154" t="s">
        <v>114</v>
      </c>
      <c r="C154" s="16">
        <v>296.61</v>
      </c>
      <c r="D154" s="38">
        <v>-1.757819</v>
      </c>
      <c r="E154" s="16">
        <v>-5.2138679999999997</v>
      </c>
      <c r="F154" s="16">
        <v>301.823868</v>
      </c>
      <c r="G154" s="16">
        <v>-6.35</v>
      </c>
      <c r="H154" s="39">
        <v>1.1361319999999999</v>
      </c>
    </row>
    <row r="155" spans="1:8" ht="12" x14ac:dyDescent="0.2">
      <c r="A155" s="37" t="s">
        <v>35</v>
      </c>
      <c r="B155" t="s">
        <v>115</v>
      </c>
      <c r="C155" s="16">
        <v>60.58</v>
      </c>
      <c r="D155" s="38">
        <v>-0.70664700000000003</v>
      </c>
      <c r="E155" s="16">
        <v>-0.428087</v>
      </c>
      <c r="F155" s="16">
        <v>61.008087000000003</v>
      </c>
      <c r="G155" s="16">
        <v>0</v>
      </c>
      <c r="H155" s="39">
        <v>-0.428087</v>
      </c>
    </row>
    <row r="156" spans="1:8" ht="12" x14ac:dyDescent="0.2">
      <c r="A156" s="37" t="s">
        <v>35</v>
      </c>
      <c r="B156" t="s">
        <v>116</v>
      </c>
      <c r="C156" s="16">
        <v>6.74</v>
      </c>
      <c r="D156" s="38">
        <v>-265.94166300000001</v>
      </c>
      <c r="E156" s="16">
        <v>-17.924468000000001</v>
      </c>
      <c r="F156" s="16">
        <v>24.664467999999999</v>
      </c>
      <c r="G156" s="16">
        <v>0.71</v>
      </c>
      <c r="H156" s="39">
        <v>-18.634467999999998</v>
      </c>
    </row>
    <row r="157" spans="1:8" ht="12" x14ac:dyDescent="0.2">
      <c r="A157" s="37" t="s">
        <v>35</v>
      </c>
      <c r="B157" t="s">
        <v>117</v>
      </c>
      <c r="C157" s="16">
        <v>15656.05</v>
      </c>
      <c r="D157" s="38">
        <v>26.765509000000002</v>
      </c>
      <c r="E157" s="16">
        <v>4190.4215199999999</v>
      </c>
      <c r="F157" s="16">
        <v>11465.628479999999</v>
      </c>
      <c r="G157" s="16">
        <v>3046.28</v>
      </c>
      <c r="H157" s="39">
        <v>1144.1415199999999</v>
      </c>
    </row>
    <row r="158" spans="1:8" ht="12" x14ac:dyDescent="0.2">
      <c r="A158" s="37" t="s">
        <v>36</v>
      </c>
      <c r="B158" t="s">
        <v>113</v>
      </c>
      <c r="C158" s="16">
        <v>1157270.73</v>
      </c>
      <c r="D158" s="38">
        <v>3.5735709999999998</v>
      </c>
      <c r="E158" s="16">
        <v>41355.892799000001</v>
      </c>
      <c r="F158" s="16">
        <v>1115914.837201</v>
      </c>
      <c r="G158" s="16">
        <v>37892.910000000003</v>
      </c>
      <c r="H158" s="39">
        <v>3462.9827989999999</v>
      </c>
    </row>
    <row r="159" spans="1:8" ht="12" x14ac:dyDescent="0.2">
      <c r="A159" s="37" t="s">
        <v>36</v>
      </c>
      <c r="B159" t="s">
        <v>114</v>
      </c>
      <c r="C159" s="16">
        <v>67451.45</v>
      </c>
      <c r="D159" s="38">
        <v>-1.757819</v>
      </c>
      <c r="E159" s="16">
        <v>-1185.674595</v>
      </c>
      <c r="F159" s="16">
        <v>68637.124595000001</v>
      </c>
      <c r="G159" s="16">
        <v>-1281.8499999999999</v>
      </c>
      <c r="H159" s="39">
        <v>96.175404999999998</v>
      </c>
    </row>
    <row r="160" spans="1:8" ht="12" x14ac:dyDescent="0.2">
      <c r="A160" s="37" t="s">
        <v>36</v>
      </c>
      <c r="B160" t="s">
        <v>115</v>
      </c>
      <c r="C160" s="16">
        <v>3386.82</v>
      </c>
      <c r="D160" s="38">
        <v>-0.70664700000000003</v>
      </c>
      <c r="E160" s="16">
        <v>-23.932853000000001</v>
      </c>
      <c r="F160" s="16">
        <v>3410.752853</v>
      </c>
      <c r="G160" s="16">
        <v>0</v>
      </c>
      <c r="H160" s="39">
        <v>-23.932853000000001</v>
      </c>
    </row>
    <row r="161" spans="1:8" ht="12" x14ac:dyDescent="0.2">
      <c r="A161" s="37" t="s">
        <v>36</v>
      </c>
      <c r="B161" t="s">
        <v>116</v>
      </c>
      <c r="C161" s="16">
        <v>1348.89</v>
      </c>
      <c r="D161" s="38">
        <v>-265.94166300000001</v>
      </c>
      <c r="E161" s="16">
        <v>-3587.260495</v>
      </c>
      <c r="F161" s="16">
        <v>4936.1504949999999</v>
      </c>
      <c r="G161" s="16">
        <v>-1569.44</v>
      </c>
      <c r="H161" s="39">
        <v>-2017.8204949999999</v>
      </c>
    </row>
    <row r="162" spans="1:8" ht="12" x14ac:dyDescent="0.2">
      <c r="A162" s="37" t="s">
        <v>36</v>
      </c>
      <c r="B162" t="s">
        <v>117</v>
      </c>
      <c r="C162" s="16">
        <v>2520.9</v>
      </c>
      <c r="D162" s="38">
        <v>26.765509000000002</v>
      </c>
      <c r="E162" s="16">
        <v>674.73172399999999</v>
      </c>
      <c r="F162" s="16">
        <v>1846.1682760000001</v>
      </c>
      <c r="G162" s="16">
        <v>553.39</v>
      </c>
      <c r="H162" s="39">
        <v>121.341724</v>
      </c>
    </row>
    <row r="163" spans="1:8" ht="12" x14ac:dyDescent="0.2">
      <c r="A163" s="37" t="s">
        <v>37</v>
      </c>
      <c r="B163" t="s">
        <v>113</v>
      </c>
      <c r="C163" s="16">
        <v>111799.79</v>
      </c>
      <c r="D163" s="38">
        <v>3.5735709999999998</v>
      </c>
      <c r="E163" s="16">
        <v>3995.2450279999998</v>
      </c>
      <c r="F163" s="16">
        <v>107804.544972</v>
      </c>
      <c r="G163" s="16">
        <v>5613.28</v>
      </c>
      <c r="H163" s="39">
        <v>-1618.0349719999999</v>
      </c>
    </row>
    <row r="164" spans="1:8" ht="12" x14ac:dyDescent="0.2">
      <c r="A164" s="37" t="s">
        <v>37</v>
      </c>
      <c r="B164" t="s">
        <v>114</v>
      </c>
      <c r="C164" s="16">
        <v>7663.75</v>
      </c>
      <c r="D164" s="38">
        <v>-1.757819</v>
      </c>
      <c r="E164" s="16">
        <v>-134.71487500000001</v>
      </c>
      <c r="F164" s="16">
        <v>7798.4648749999997</v>
      </c>
      <c r="G164" s="16">
        <v>-127.63</v>
      </c>
      <c r="H164" s="39">
        <v>-7.0848750000000003</v>
      </c>
    </row>
    <row r="165" spans="1:8" ht="12" x14ac:dyDescent="0.2">
      <c r="A165" s="37" t="s">
        <v>37</v>
      </c>
      <c r="B165" t="s">
        <v>115</v>
      </c>
      <c r="C165" s="16">
        <v>1423.5</v>
      </c>
      <c r="D165" s="38">
        <v>-0.70664700000000003</v>
      </c>
      <c r="E165" s="16">
        <v>-10.059116</v>
      </c>
      <c r="F165" s="16">
        <v>1433.5591159999999</v>
      </c>
      <c r="G165" s="16">
        <v>0</v>
      </c>
      <c r="H165" s="39">
        <v>-10.059116</v>
      </c>
    </row>
    <row r="166" spans="1:8" ht="12" x14ac:dyDescent="0.2">
      <c r="A166" s="37" t="s">
        <v>37</v>
      </c>
      <c r="B166" t="s">
        <v>116</v>
      </c>
      <c r="C166" s="16">
        <v>171.99</v>
      </c>
      <c r="D166" s="38">
        <v>-265.94166300000001</v>
      </c>
      <c r="E166" s="16">
        <v>-457.39306599999998</v>
      </c>
      <c r="F166" s="16">
        <v>629.38306599999999</v>
      </c>
      <c r="G166" s="16">
        <v>-532.28</v>
      </c>
      <c r="H166" s="39">
        <v>74.886933999999997</v>
      </c>
    </row>
    <row r="167" spans="1:8" ht="12" x14ac:dyDescent="0.2">
      <c r="A167" s="37" t="s">
        <v>37</v>
      </c>
      <c r="B167" t="s">
        <v>117</v>
      </c>
      <c r="C167" s="16">
        <v>936.77</v>
      </c>
      <c r="D167" s="38">
        <v>26.765509000000002</v>
      </c>
      <c r="E167" s="16">
        <v>250.73126199999999</v>
      </c>
      <c r="F167" s="16">
        <v>686.03873799999997</v>
      </c>
      <c r="G167" s="16">
        <v>203.89</v>
      </c>
      <c r="H167" s="39">
        <v>46.841262</v>
      </c>
    </row>
    <row r="168" spans="1:8" ht="12" x14ac:dyDescent="0.2">
      <c r="A168" s="37" t="s">
        <v>38</v>
      </c>
      <c r="B168" t="s">
        <v>113</v>
      </c>
      <c r="C168" s="16">
        <v>45759.4</v>
      </c>
      <c r="D168" s="38">
        <v>3.5735709999999998</v>
      </c>
      <c r="E168" s="16">
        <v>1635.2447110000001</v>
      </c>
      <c r="F168" s="16">
        <v>44124.155289000002</v>
      </c>
      <c r="G168" s="16">
        <v>1772.35</v>
      </c>
      <c r="H168" s="39">
        <v>-137.105289</v>
      </c>
    </row>
    <row r="169" spans="1:8" ht="12" x14ac:dyDescent="0.2">
      <c r="A169" s="37" t="s">
        <v>38</v>
      </c>
      <c r="B169" t="s">
        <v>114</v>
      </c>
      <c r="C169" s="16">
        <v>5211.58</v>
      </c>
      <c r="D169" s="38">
        <v>-1.757819</v>
      </c>
      <c r="E169" s="16">
        <v>-91.610157999999998</v>
      </c>
      <c r="F169" s="16">
        <v>5303.1901580000003</v>
      </c>
      <c r="G169" s="16">
        <v>-99.64</v>
      </c>
      <c r="H169" s="39">
        <v>8.0298420000000004</v>
      </c>
    </row>
    <row r="170" spans="1:8" ht="12" x14ac:dyDescent="0.2">
      <c r="A170" s="37" t="s">
        <v>38</v>
      </c>
      <c r="B170" t="s">
        <v>115</v>
      </c>
      <c r="C170" s="16">
        <v>251.99</v>
      </c>
      <c r="D170" s="38">
        <v>-0.70664700000000003</v>
      </c>
      <c r="E170" s="16">
        <v>-1.7806789999999999</v>
      </c>
      <c r="F170" s="16">
        <v>253.770679</v>
      </c>
      <c r="G170" s="16">
        <v>0</v>
      </c>
      <c r="H170" s="39">
        <v>-1.7806789999999999</v>
      </c>
    </row>
    <row r="171" spans="1:8" ht="12" x14ac:dyDescent="0.2">
      <c r="A171" s="37" t="s">
        <v>38</v>
      </c>
      <c r="B171" t="s">
        <v>116</v>
      </c>
      <c r="C171" s="16">
        <v>102.56</v>
      </c>
      <c r="D171" s="38">
        <v>-265.94166300000001</v>
      </c>
      <c r="E171" s="16">
        <v>-272.74976900000001</v>
      </c>
      <c r="F171" s="16">
        <v>375.30976900000002</v>
      </c>
      <c r="G171" s="16">
        <v>-134.22999999999999</v>
      </c>
      <c r="H171" s="39">
        <v>-138.519769</v>
      </c>
    </row>
    <row r="172" spans="1:8" ht="12" x14ac:dyDescent="0.2">
      <c r="A172" s="37" t="s">
        <v>38</v>
      </c>
      <c r="B172" t="s">
        <v>117</v>
      </c>
      <c r="C172" s="16">
        <v>11299.12</v>
      </c>
      <c r="D172" s="38">
        <v>26.765509000000002</v>
      </c>
      <c r="E172" s="16">
        <v>3024.2670159999998</v>
      </c>
      <c r="F172" s="16">
        <v>8274.8529839999992</v>
      </c>
      <c r="G172" s="16">
        <v>2491.27</v>
      </c>
      <c r="H172" s="39">
        <v>532.99701600000003</v>
      </c>
    </row>
    <row r="173" spans="1:8" ht="12" x14ac:dyDescent="0.2">
      <c r="A173" s="37" t="s">
        <v>39</v>
      </c>
      <c r="B173" t="s">
        <v>113</v>
      </c>
      <c r="C173" s="16">
        <v>1375509.91</v>
      </c>
      <c r="D173" s="38">
        <v>3.5735709999999998</v>
      </c>
      <c r="E173" s="16">
        <v>49154.825148000004</v>
      </c>
      <c r="F173" s="16">
        <v>1326355.084852</v>
      </c>
      <c r="G173" s="16">
        <v>34804.68</v>
      </c>
      <c r="H173" s="39">
        <v>14350.145148</v>
      </c>
    </row>
    <row r="174" spans="1:8" ht="12" x14ac:dyDescent="0.2">
      <c r="A174" s="37" t="s">
        <v>39</v>
      </c>
      <c r="B174" t="s">
        <v>114</v>
      </c>
      <c r="C174" s="16">
        <v>424.68</v>
      </c>
      <c r="D174" s="38">
        <v>-1.757819</v>
      </c>
      <c r="E174" s="16">
        <v>-7.4651069999999997</v>
      </c>
      <c r="F174" s="16">
        <v>432.145107</v>
      </c>
      <c r="G174" s="16">
        <v>-6.96</v>
      </c>
      <c r="H174" s="39">
        <v>-0.50510699999999997</v>
      </c>
    </row>
    <row r="175" spans="1:8" ht="12" x14ac:dyDescent="0.2">
      <c r="A175" s="37" t="s">
        <v>39</v>
      </c>
      <c r="B175" t="s">
        <v>115</v>
      </c>
      <c r="C175" s="16">
        <v>21.26</v>
      </c>
      <c r="D175" s="38">
        <v>-0.70664700000000003</v>
      </c>
      <c r="E175" s="16">
        <v>-0.15023300000000001</v>
      </c>
      <c r="F175" s="16">
        <v>21.410233000000002</v>
      </c>
      <c r="G175" s="16">
        <v>0</v>
      </c>
      <c r="H175" s="39">
        <v>-0.15023300000000001</v>
      </c>
    </row>
    <row r="176" spans="1:8" ht="12" x14ac:dyDescent="0.2">
      <c r="A176" s="37" t="s">
        <v>39</v>
      </c>
      <c r="B176" t="s">
        <v>116</v>
      </c>
      <c r="C176" s="16">
        <v>8.9</v>
      </c>
      <c r="D176" s="38">
        <v>-265.94166300000001</v>
      </c>
      <c r="E176" s="16">
        <v>-23.668807999999999</v>
      </c>
      <c r="F176" s="16">
        <v>32.568807999999997</v>
      </c>
      <c r="G176" s="16">
        <v>-0.01</v>
      </c>
      <c r="H176" s="39">
        <v>-23.658808000000001</v>
      </c>
    </row>
    <row r="177" spans="1:8" ht="12" x14ac:dyDescent="0.2">
      <c r="A177" s="37" t="s">
        <v>39</v>
      </c>
      <c r="B177" t="s">
        <v>117</v>
      </c>
      <c r="C177" s="16">
        <v>2081.15</v>
      </c>
      <c r="D177" s="38">
        <v>26.765509000000002</v>
      </c>
      <c r="E177" s="16">
        <v>557.03039699999999</v>
      </c>
      <c r="F177" s="16">
        <v>1524.1196030000001</v>
      </c>
      <c r="G177" s="16">
        <v>378.15</v>
      </c>
      <c r="H177" s="39">
        <v>178.88039699999999</v>
      </c>
    </row>
    <row r="178" spans="1:8" ht="12" x14ac:dyDescent="0.2">
      <c r="A178" s="37" t="s">
        <v>40</v>
      </c>
      <c r="B178" t="s">
        <v>113</v>
      </c>
      <c r="C178" s="16">
        <v>27609170.440000001</v>
      </c>
      <c r="D178" s="38">
        <v>3.5735709999999998</v>
      </c>
      <c r="E178" s="16">
        <v>986633.34635500005</v>
      </c>
      <c r="F178" s="16">
        <v>26622537.093644999</v>
      </c>
      <c r="G178" s="16">
        <v>894985.19</v>
      </c>
      <c r="H178" s="39">
        <v>91648.156354999999</v>
      </c>
    </row>
    <row r="179" spans="1:8" ht="12" x14ac:dyDescent="0.2">
      <c r="A179" s="37" t="s">
        <v>40</v>
      </c>
      <c r="B179" t="s">
        <v>114</v>
      </c>
      <c r="C179" s="16">
        <v>3824867.77</v>
      </c>
      <c r="D179" s="38">
        <v>-1.757819</v>
      </c>
      <c r="E179" s="16">
        <v>-67234.263238</v>
      </c>
      <c r="F179" s="16">
        <v>3892102.0332379998</v>
      </c>
      <c r="G179" s="16">
        <v>-73472.17</v>
      </c>
      <c r="H179" s="39">
        <v>6237.9067619999996</v>
      </c>
    </row>
    <row r="180" spans="1:8" ht="12" x14ac:dyDescent="0.2">
      <c r="A180" s="37" t="s">
        <v>40</v>
      </c>
      <c r="B180" t="s">
        <v>115</v>
      </c>
      <c r="C180" s="16">
        <v>228508.96</v>
      </c>
      <c r="D180" s="38">
        <v>-0.70664700000000003</v>
      </c>
      <c r="E180" s="16">
        <v>-1614.7511119999999</v>
      </c>
      <c r="F180" s="16">
        <v>230123.71111199999</v>
      </c>
      <c r="G180" s="16">
        <v>0</v>
      </c>
      <c r="H180" s="39">
        <v>-1614.7511119999999</v>
      </c>
    </row>
    <row r="181" spans="1:8" ht="12" x14ac:dyDescent="0.2">
      <c r="A181" s="37" t="s">
        <v>40</v>
      </c>
      <c r="B181" t="s">
        <v>116</v>
      </c>
      <c r="C181" s="16">
        <v>74741.77</v>
      </c>
      <c r="D181" s="38">
        <v>-265.94166300000001</v>
      </c>
      <c r="E181" s="16">
        <v>-198769.505917</v>
      </c>
      <c r="F181" s="16">
        <v>273511.27591700002</v>
      </c>
      <c r="G181" s="16">
        <v>-70604.25</v>
      </c>
      <c r="H181" s="39">
        <v>-128165.255917</v>
      </c>
    </row>
    <row r="182" spans="1:8" ht="12" x14ac:dyDescent="0.2">
      <c r="A182" s="37" t="s">
        <v>40</v>
      </c>
      <c r="B182" t="s">
        <v>117</v>
      </c>
      <c r="C182" s="16">
        <v>119530.49</v>
      </c>
      <c r="D182" s="38">
        <v>26.765509000000002</v>
      </c>
      <c r="E182" s="16">
        <v>31992.944431</v>
      </c>
      <c r="F182" s="16">
        <v>87537.545568999994</v>
      </c>
      <c r="G182" s="16">
        <v>25450.04</v>
      </c>
      <c r="H182" s="39">
        <v>6542.9044309999999</v>
      </c>
    </row>
    <row r="183" spans="1:8" ht="12" x14ac:dyDescent="0.2">
      <c r="A183" s="37" t="s">
        <v>41</v>
      </c>
      <c r="B183" t="s">
        <v>113</v>
      </c>
      <c r="C183" s="16">
        <v>107932.45</v>
      </c>
      <c r="D183" s="38">
        <v>3.5735709999999998</v>
      </c>
      <c r="E183" s="16">
        <v>3857.0428820000002</v>
      </c>
      <c r="F183" s="16">
        <v>104075.407118</v>
      </c>
      <c r="G183" s="16">
        <v>3481.45</v>
      </c>
      <c r="H183" s="39">
        <v>375.59288199999997</v>
      </c>
    </row>
    <row r="184" spans="1:8" ht="12" x14ac:dyDescent="0.2">
      <c r="A184" s="37" t="s">
        <v>41</v>
      </c>
      <c r="B184" t="s">
        <v>114</v>
      </c>
      <c r="C184" s="16">
        <v>978.32</v>
      </c>
      <c r="D184" s="38">
        <v>-1.757819</v>
      </c>
      <c r="E184" s="16">
        <v>-17.197098</v>
      </c>
      <c r="F184" s="16">
        <v>995.51709800000003</v>
      </c>
      <c r="G184" s="16">
        <v>-19.149999999999999</v>
      </c>
      <c r="H184" s="39">
        <v>1.9529019999999999</v>
      </c>
    </row>
    <row r="185" spans="1:8" ht="12" x14ac:dyDescent="0.2">
      <c r="A185" s="37" t="s">
        <v>41</v>
      </c>
      <c r="B185" t="s">
        <v>115</v>
      </c>
      <c r="C185" s="16">
        <v>51.17</v>
      </c>
      <c r="D185" s="38">
        <v>-0.70664700000000003</v>
      </c>
      <c r="E185" s="16">
        <v>-0.361591</v>
      </c>
      <c r="F185" s="16">
        <v>51.531590999999999</v>
      </c>
      <c r="G185" s="16">
        <v>0</v>
      </c>
      <c r="H185" s="39">
        <v>-0.361591</v>
      </c>
    </row>
    <row r="186" spans="1:8" ht="12" x14ac:dyDescent="0.2">
      <c r="A186" s="37" t="s">
        <v>41</v>
      </c>
      <c r="B186" t="s">
        <v>116</v>
      </c>
      <c r="C186" s="16">
        <v>25.09</v>
      </c>
      <c r="D186" s="38">
        <v>-265.94166300000001</v>
      </c>
      <c r="E186" s="16">
        <v>-66.724762999999996</v>
      </c>
      <c r="F186" s="16">
        <v>91.814762999999999</v>
      </c>
      <c r="G186" s="16">
        <v>-23.55</v>
      </c>
      <c r="H186" s="39">
        <v>-43.174762999999999</v>
      </c>
    </row>
    <row r="187" spans="1:8" ht="12" x14ac:dyDescent="0.2">
      <c r="A187" s="37" t="s">
        <v>41</v>
      </c>
      <c r="B187" t="s">
        <v>117</v>
      </c>
      <c r="C187" s="16">
        <v>731.94</v>
      </c>
      <c r="D187" s="38">
        <v>26.765509000000002</v>
      </c>
      <c r="E187" s="16">
        <v>195.90746899999999</v>
      </c>
      <c r="F187" s="16">
        <v>536.03253099999995</v>
      </c>
      <c r="G187" s="16">
        <v>161.37</v>
      </c>
      <c r="H187" s="39">
        <v>34.537469000000002</v>
      </c>
    </row>
    <row r="188" spans="1:8" ht="12" x14ac:dyDescent="0.2">
      <c r="A188" s="37" t="s">
        <v>42</v>
      </c>
      <c r="B188" t="s">
        <v>113</v>
      </c>
      <c r="C188" s="16">
        <v>179733.58</v>
      </c>
      <c r="D188" s="38">
        <v>3.5735709999999998</v>
      </c>
      <c r="E188" s="16">
        <v>6422.9073410000001</v>
      </c>
      <c r="F188" s="16">
        <v>173310.672659</v>
      </c>
      <c r="G188" s="16">
        <v>5041.4799999999996</v>
      </c>
      <c r="H188" s="39">
        <v>1381.4273410000001</v>
      </c>
    </row>
    <row r="189" spans="1:8" ht="12" x14ac:dyDescent="0.2">
      <c r="A189" s="37" t="s">
        <v>42</v>
      </c>
      <c r="B189" t="s">
        <v>114</v>
      </c>
      <c r="C189" s="16">
        <v>9558.9699999999993</v>
      </c>
      <c r="D189" s="38">
        <v>-1.757819</v>
      </c>
      <c r="E189" s="16">
        <v>-168.02941799999999</v>
      </c>
      <c r="F189" s="16">
        <v>9726.9994179999994</v>
      </c>
      <c r="G189" s="16">
        <v>-184.82</v>
      </c>
      <c r="H189" s="39">
        <v>16.790582000000001</v>
      </c>
    </row>
    <row r="190" spans="1:8" ht="12" x14ac:dyDescent="0.2">
      <c r="A190" s="37" t="s">
        <v>42</v>
      </c>
      <c r="B190" t="s">
        <v>115</v>
      </c>
      <c r="C190" s="16">
        <v>109.98</v>
      </c>
      <c r="D190" s="38">
        <v>-0.70664700000000003</v>
      </c>
      <c r="E190" s="16">
        <v>-0.77717000000000003</v>
      </c>
      <c r="F190" s="16">
        <v>110.75717</v>
      </c>
      <c r="G190" s="16">
        <v>0</v>
      </c>
      <c r="H190" s="39">
        <v>-0.77717000000000003</v>
      </c>
    </row>
    <row r="191" spans="1:8" ht="12" x14ac:dyDescent="0.2">
      <c r="A191" s="37" t="s">
        <v>42</v>
      </c>
      <c r="B191" t="s">
        <v>116</v>
      </c>
      <c r="C191" s="16">
        <v>123.51</v>
      </c>
      <c r="D191" s="38">
        <v>-265.94166300000001</v>
      </c>
      <c r="E191" s="16">
        <v>-328.46454799999998</v>
      </c>
      <c r="F191" s="16">
        <v>451.97454800000003</v>
      </c>
      <c r="G191" s="16">
        <v>-122.54</v>
      </c>
      <c r="H191" s="39">
        <v>-205.92454799999999</v>
      </c>
    </row>
    <row r="192" spans="1:8" ht="12" x14ac:dyDescent="0.2">
      <c r="A192" s="37" t="s">
        <v>42</v>
      </c>
      <c r="B192" t="s">
        <v>117</v>
      </c>
      <c r="C192" s="16">
        <v>45948.49</v>
      </c>
      <c r="D192" s="38">
        <v>26.765509000000002</v>
      </c>
      <c r="E192" s="16">
        <v>12298.347368999999</v>
      </c>
      <c r="F192" s="16">
        <v>33650.142631000002</v>
      </c>
      <c r="G192" s="16">
        <v>10044.6</v>
      </c>
      <c r="H192" s="39">
        <v>2253.7473690000002</v>
      </c>
    </row>
    <row r="193" spans="1:8" ht="12" x14ac:dyDescent="0.2">
      <c r="A193" s="37" t="s">
        <v>43</v>
      </c>
      <c r="B193" t="s">
        <v>113</v>
      </c>
      <c r="C193" s="16">
        <v>755141.88</v>
      </c>
      <c r="D193" s="38">
        <v>3.5735709999999998</v>
      </c>
      <c r="E193" s="16">
        <v>26985.532276999998</v>
      </c>
      <c r="F193" s="16">
        <v>728156.34772299998</v>
      </c>
      <c r="G193" s="16">
        <v>19952.34</v>
      </c>
      <c r="H193" s="39">
        <v>7033.1922770000001</v>
      </c>
    </row>
    <row r="194" spans="1:8" ht="12" x14ac:dyDescent="0.2">
      <c r="A194" s="37" t="s">
        <v>43</v>
      </c>
      <c r="B194" t="s">
        <v>114</v>
      </c>
      <c r="C194" s="16">
        <v>23239.57</v>
      </c>
      <c r="D194" s="38">
        <v>-1.757819</v>
      </c>
      <c r="E194" s="16">
        <v>-408.50964299999998</v>
      </c>
      <c r="F194" s="16">
        <v>23648.079643000001</v>
      </c>
      <c r="G194" s="16">
        <v>-409.65</v>
      </c>
      <c r="H194" s="39">
        <v>1.1403570000000001</v>
      </c>
    </row>
    <row r="195" spans="1:8" ht="12" x14ac:dyDescent="0.2">
      <c r="A195" s="37" t="s">
        <v>43</v>
      </c>
      <c r="B195" t="s">
        <v>115</v>
      </c>
      <c r="C195" s="16">
        <v>783.42</v>
      </c>
      <c r="D195" s="38">
        <v>-0.70664700000000003</v>
      </c>
      <c r="E195" s="16">
        <v>-5.5360120000000004</v>
      </c>
      <c r="F195" s="16">
        <v>788.95601199999999</v>
      </c>
      <c r="G195" s="16">
        <v>0</v>
      </c>
      <c r="H195" s="39">
        <v>-5.5360120000000004</v>
      </c>
    </row>
    <row r="196" spans="1:8" ht="12" x14ac:dyDescent="0.2">
      <c r="A196" s="37" t="s">
        <v>43</v>
      </c>
      <c r="B196" t="s">
        <v>116</v>
      </c>
      <c r="C196" s="16">
        <v>345.72</v>
      </c>
      <c r="D196" s="38">
        <v>-265.94166300000001</v>
      </c>
      <c r="E196" s="16">
        <v>-919.41351699999996</v>
      </c>
      <c r="F196" s="16">
        <v>1265.133517</v>
      </c>
      <c r="G196" s="16">
        <v>-7.29</v>
      </c>
      <c r="H196" s="39">
        <v>-912.12351699999999</v>
      </c>
    </row>
    <row r="197" spans="1:8" ht="12" x14ac:dyDescent="0.2">
      <c r="A197" s="37" t="s">
        <v>43</v>
      </c>
      <c r="B197" t="s">
        <v>117</v>
      </c>
      <c r="C197" s="16">
        <v>4599.5600000000004</v>
      </c>
      <c r="D197" s="38">
        <v>26.765509000000002</v>
      </c>
      <c r="E197" s="16">
        <v>1231.09566</v>
      </c>
      <c r="F197" s="16">
        <v>3368.46434</v>
      </c>
      <c r="G197" s="16">
        <v>1055.1400000000001</v>
      </c>
      <c r="H197" s="39">
        <v>175.95565999999999</v>
      </c>
    </row>
    <row r="198" spans="1:8" ht="12" x14ac:dyDescent="0.2">
      <c r="A198" s="37" t="s">
        <v>44</v>
      </c>
      <c r="B198" t="s">
        <v>113</v>
      </c>
      <c r="C198" s="16">
        <v>66189.119999999995</v>
      </c>
      <c r="D198" s="38">
        <v>3.5735709999999998</v>
      </c>
      <c r="E198" s="16">
        <v>2365.3152890000001</v>
      </c>
      <c r="F198" s="16">
        <v>63823.804710999997</v>
      </c>
      <c r="G198" s="16">
        <v>2454.35</v>
      </c>
      <c r="H198" s="39">
        <v>-89.034711000000001</v>
      </c>
    </row>
    <row r="199" spans="1:8" ht="12" x14ac:dyDescent="0.2">
      <c r="A199" s="37" t="s">
        <v>44</v>
      </c>
      <c r="B199" t="s">
        <v>114</v>
      </c>
      <c r="C199" s="16">
        <v>5024.41</v>
      </c>
      <c r="D199" s="38">
        <v>-1.757819</v>
      </c>
      <c r="E199" s="16">
        <v>-88.320048</v>
      </c>
      <c r="F199" s="16">
        <v>5112.7300480000004</v>
      </c>
      <c r="G199" s="16">
        <v>-98.33</v>
      </c>
      <c r="H199" s="39">
        <v>10.009952</v>
      </c>
    </row>
    <row r="200" spans="1:8" ht="12" x14ac:dyDescent="0.2">
      <c r="A200" s="37" t="s">
        <v>44</v>
      </c>
      <c r="B200" t="s">
        <v>115</v>
      </c>
      <c r="C200" s="16">
        <v>27.71</v>
      </c>
      <c r="D200" s="38">
        <v>-0.70664700000000003</v>
      </c>
      <c r="E200" s="16">
        <v>-0.19581200000000001</v>
      </c>
      <c r="F200" s="16">
        <v>27.905812000000001</v>
      </c>
      <c r="G200" s="16">
        <v>0</v>
      </c>
      <c r="H200" s="39">
        <v>-0.19581200000000001</v>
      </c>
    </row>
    <row r="201" spans="1:8" ht="12" x14ac:dyDescent="0.2">
      <c r="A201" s="37" t="s">
        <v>44</v>
      </c>
      <c r="B201" t="s">
        <v>116</v>
      </c>
      <c r="C201" s="16">
        <v>52.96</v>
      </c>
      <c r="D201" s="38">
        <v>-265.94166300000001</v>
      </c>
      <c r="E201" s="16">
        <v>-140.842705</v>
      </c>
      <c r="F201" s="16">
        <v>193.802705</v>
      </c>
      <c r="G201" s="16">
        <v>-53.05</v>
      </c>
      <c r="H201" s="39">
        <v>-87.792704999999998</v>
      </c>
    </row>
    <row r="202" spans="1:8" ht="12" x14ac:dyDescent="0.2">
      <c r="A202" s="37" t="s">
        <v>44</v>
      </c>
      <c r="B202" t="s">
        <v>117</v>
      </c>
      <c r="C202" s="16">
        <v>22073.46</v>
      </c>
      <c r="D202" s="38">
        <v>26.765509000000002</v>
      </c>
      <c r="E202" s="16">
        <v>5908.0739919999996</v>
      </c>
      <c r="F202" s="16">
        <v>16165.386007999999</v>
      </c>
      <c r="G202" s="16">
        <v>4620.82</v>
      </c>
      <c r="H202" s="39">
        <v>1287.2539919999999</v>
      </c>
    </row>
    <row r="203" spans="1:8" ht="12" x14ac:dyDescent="0.2">
      <c r="A203" s="37" t="s">
        <v>9</v>
      </c>
      <c r="B203" t="s">
        <v>113</v>
      </c>
      <c r="C203" s="16">
        <v>4565.0200000000004</v>
      </c>
      <c r="D203" s="38">
        <v>3.5735709999999998</v>
      </c>
      <c r="E203" s="16">
        <v>163.13423700000001</v>
      </c>
      <c r="F203" s="16">
        <v>4401.8857630000002</v>
      </c>
      <c r="G203" s="16">
        <v>371.59</v>
      </c>
      <c r="H203" s="39">
        <v>-208.45576299999999</v>
      </c>
    </row>
    <row r="204" spans="1:8" ht="12" x14ac:dyDescent="0.2">
      <c r="A204" s="37" t="s">
        <v>45</v>
      </c>
      <c r="B204" t="s">
        <v>113</v>
      </c>
      <c r="C204" s="16">
        <v>2990506.74</v>
      </c>
      <c r="D204" s="38">
        <v>3.5735709999999998</v>
      </c>
      <c r="E204" s="16">
        <v>106867.885748</v>
      </c>
      <c r="F204" s="16">
        <v>2883638.8542519999</v>
      </c>
      <c r="G204" s="16">
        <v>98401.41</v>
      </c>
      <c r="H204" s="39">
        <v>8466.4757480000007</v>
      </c>
    </row>
    <row r="205" spans="1:8" ht="12" x14ac:dyDescent="0.2">
      <c r="A205" s="37" t="s">
        <v>45</v>
      </c>
      <c r="B205" t="s">
        <v>114</v>
      </c>
      <c r="C205" s="16">
        <v>6354.75</v>
      </c>
      <c r="D205" s="38">
        <v>-1.757819</v>
      </c>
      <c r="E205" s="16">
        <v>-111.705021</v>
      </c>
      <c r="F205" s="16">
        <v>6466.4550209999998</v>
      </c>
      <c r="G205" s="16">
        <v>-143.97999999999999</v>
      </c>
      <c r="H205" s="39">
        <v>32.274979000000002</v>
      </c>
    </row>
    <row r="206" spans="1:8" ht="12" x14ac:dyDescent="0.2">
      <c r="A206" s="37" t="s">
        <v>45</v>
      </c>
      <c r="B206" t="s">
        <v>115</v>
      </c>
      <c r="C206" s="16">
        <v>20.43</v>
      </c>
      <c r="D206" s="38">
        <v>-0.70664700000000003</v>
      </c>
      <c r="E206" s="16">
        <v>-0.144368</v>
      </c>
      <c r="F206" s="16">
        <v>20.574368</v>
      </c>
      <c r="G206" s="16">
        <v>0</v>
      </c>
      <c r="H206" s="39">
        <v>-0.144368</v>
      </c>
    </row>
    <row r="207" spans="1:8" ht="12" x14ac:dyDescent="0.2">
      <c r="A207" s="37" t="s">
        <v>45</v>
      </c>
      <c r="B207" t="s">
        <v>116</v>
      </c>
      <c r="C207" s="16">
        <v>40.630000000000003</v>
      </c>
      <c r="D207" s="38">
        <v>-265.94166300000001</v>
      </c>
      <c r="E207" s="16">
        <v>-108.052098</v>
      </c>
      <c r="F207" s="16">
        <v>148.682098</v>
      </c>
      <c r="G207" s="16">
        <v>4.96</v>
      </c>
      <c r="H207" s="39">
        <v>-113.01209799999999</v>
      </c>
    </row>
    <row r="208" spans="1:8" ht="12" x14ac:dyDescent="0.2">
      <c r="A208" s="37" t="s">
        <v>45</v>
      </c>
      <c r="B208" t="s">
        <v>117</v>
      </c>
      <c r="C208" s="16">
        <v>17233.23</v>
      </c>
      <c r="D208" s="38">
        <v>26.765509000000002</v>
      </c>
      <c r="E208" s="16">
        <v>4612.56178</v>
      </c>
      <c r="F208" s="16">
        <v>12620.66822</v>
      </c>
      <c r="G208" s="16">
        <v>3717.72</v>
      </c>
      <c r="H208" s="39">
        <v>894.84177999999997</v>
      </c>
    </row>
    <row r="209" spans="1:8" ht="12" x14ac:dyDescent="0.2">
      <c r="A209" s="37" t="s">
        <v>46</v>
      </c>
      <c r="B209" t="s">
        <v>113</v>
      </c>
      <c r="C209" s="16">
        <v>27266.799999999999</v>
      </c>
      <c r="D209" s="38">
        <v>3.5735709999999998</v>
      </c>
      <c r="E209" s="16">
        <v>974.39849500000003</v>
      </c>
      <c r="F209" s="16">
        <v>26292.401505000002</v>
      </c>
      <c r="G209" s="16">
        <v>1944.81</v>
      </c>
      <c r="H209" s="39">
        <v>-970.41150500000003</v>
      </c>
    </row>
    <row r="210" spans="1:8" ht="12" x14ac:dyDescent="0.2">
      <c r="A210" s="37" t="s">
        <v>47</v>
      </c>
      <c r="B210" t="s">
        <v>113</v>
      </c>
      <c r="C210" s="16">
        <v>3880273.13</v>
      </c>
      <c r="D210" s="38">
        <v>3.5735709999999998</v>
      </c>
      <c r="E210" s="16">
        <v>138664.32066</v>
      </c>
      <c r="F210" s="16">
        <v>3741608.8093400002</v>
      </c>
      <c r="G210" s="16">
        <v>131652.10999999999</v>
      </c>
      <c r="H210" s="39">
        <v>7012.2106599999997</v>
      </c>
    </row>
    <row r="211" spans="1:8" ht="12" x14ac:dyDescent="0.2">
      <c r="A211" s="37" t="s">
        <v>47</v>
      </c>
      <c r="B211" t="s">
        <v>114</v>
      </c>
      <c r="C211" s="16">
        <v>425814.41</v>
      </c>
      <c r="D211" s="38">
        <v>-1.757819</v>
      </c>
      <c r="E211" s="16">
        <v>-7485.0478110000004</v>
      </c>
      <c r="F211" s="16">
        <v>433299.457811</v>
      </c>
      <c r="G211" s="16">
        <v>-8204.16</v>
      </c>
      <c r="H211" s="39">
        <v>719.11218899999994</v>
      </c>
    </row>
    <row r="212" spans="1:8" ht="12" x14ac:dyDescent="0.2">
      <c r="A212" s="37" t="s">
        <v>47</v>
      </c>
      <c r="B212" t="s">
        <v>115</v>
      </c>
      <c r="C212" s="16">
        <v>28963.31</v>
      </c>
      <c r="D212" s="38">
        <v>-0.70664700000000003</v>
      </c>
      <c r="E212" s="16">
        <v>-204.66828599999999</v>
      </c>
      <c r="F212" s="16">
        <v>29167.978286000001</v>
      </c>
      <c r="G212" s="16">
        <v>0</v>
      </c>
      <c r="H212" s="39">
        <v>-204.66828599999999</v>
      </c>
    </row>
    <row r="213" spans="1:8" ht="12" x14ac:dyDescent="0.2">
      <c r="A213" s="37" t="s">
        <v>47</v>
      </c>
      <c r="B213" t="s">
        <v>116</v>
      </c>
      <c r="C213" s="16">
        <v>8204.2000000000007</v>
      </c>
      <c r="D213" s="38">
        <v>-265.94166300000001</v>
      </c>
      <c r="E213" s="16">
        <v>-21818.385896</v>
      </c>
      <c r="F213" s="16">
        <v>30022.585896000001</v>
      </c>
      <c r="G213" s="16">
        <v>-9348.8799999999992</v>
      </c>
      <c r="H213" s="39">
        <v>-12469.505896000001</v>
      </c>
    </row>
    <row r="214" spans="1:8" ht="12" x14ac:dyDescent="0.2">
      <c r="A214" s="37" t="s">
        <v>47</v>
      </c>
      <c r="B214" t="s">
        <v>117</v>
      </c>
      <c r="C214" s="16">
        <v>11603.37</v>
      </c>
      <c r="D214" s="38">
        <v>26.765509000000002</v>
      </c>
      <c r="E214" s="16">
        <v>3105.7010770000002</v>
      </c>
      <c r="F214" s="16">
        <v>8497.6689229999993</v>
      </c>
      <c r="G214" s="16">
        <v>2559.27</v>
      </c>
      <c r="H214" s="39">
        <v>546.43107699999996</v>
      </c>
    </row>
    <row r="215" spans="1:8" ht="12" x14ac:dyDescent="0.2">
      <c r="A215" s="37" t="s">
        <v>48</v>
      </c>
      <c r="B215" t="s">
        <v>113</v>
      </c>
      <c r="C215" s="16">
        <v>1504657.77</v>
      </c>
      <c r="D215" s="38">
        <v>3.5735709999999998</v>
      </c>
      <c r="E215" s="16">
        <v>53770.015798</v>
      </c>
      <c r="F215" s="16">
        <v>1450887.7542020001</v>
      </c>
      <c r="G215" s="16">
        <v>60228.27</v>
      </c>
      <c r="H215" s="39">
        <v>-6458.2542020000001</v>
      </c>
    </row>
    <row r="216" spans="1:8" ht="12" x14ac:dyDescent="0.2">
      <c r="A216" s="37" t="s">
        <v>48</v>
      </c>
      <c r="B216" t="s">
        <v>114</v>
      </c>
      <c r="C216" s="16">
        <v>50798.51</v>
      </c>
      <c r="D216" s="38">
        <v>-1.757819</v>
      </c>
      <c r="E216" s="16">
        <v>-892.94600500000001</v>
      </c>
      <c r="F216" s="16">
        <v>51691.456005</v>
      </c>
      <c r="G216" s="16">
        <v>-844.62</v>
      </c>
      <c r="H216" s="39">
        <v>-48.326005000000002</v>
      </c>
    </row>
    <row r="217" spans="1:8" ht="12" x14ac:dyDescent="0.2">
      <c r="A217" s="37" t="s">
        <v>48</v>
      </c>
      <c r="B217" t="s">
        <v>115</v>
      </c>
      <c r="C217" s="16">
        <v>20060.52</v>
      </c>
      <c r="D217" s="38">
        <v>-0.70664700000000003</v>
      </c>
      <c r="E217" s="16">
        <v>-141.75701000000001</v>
      </c>
      <c r="F217" s="16">
        <v>20202.277010000002</v>
      </c>
      <c r="G217" s="16">
        <v>0</v>
      </c>
      <c r="H217" s="39">
        <v>-141.75701000000001</v>
      </c>
    </row>
    <row r="218" spans="1:8" ht="12" x14ac:dyDescent="0.2">
      <c r="A218" s="37" t="s">
        <v>48</v>
      </c>
      <c r="B218" t="s">
        <v>116</v>
      </c>
      <c r="C218" s="16">
        <v>1653.11</v>
      </c>
      <c r="D218" s="38">
        <v>-265.94166300000001</v>
      </c>
      <c r="E218" s="16">
        <v>-4396.3082210000002</v>
      </c>
      <c r="F218" s="16">
        <v>6049.4182209999999</v>
      </c>
      <c r="G218" s="16">
        <v>-2771</v>
      </c>
      <c r="H218" s="39">
        <v>-1625.308221</v>
      </c>
    </row>
    <row r="219" spans="1:8" ht="12" x14ac:dyDescent="0.2">
      <c r="A219" s="37" t="s">
        <v>48</v>
      </c>
      <c r="B219" t="s">
        <v>117</v>
      </c>
      <c r="C219" s="16">
        <v>10890.14</v>
      </c>
      <c r="D219" s="38">
        <v>26.765509000000002</v>
      </c>
      <c r="E219" s="16">
        <v>2914.8014360000002</v>
      </c>
      <c r="F219" s="16">
        <v>7975.3385639999997</v>
      </c>
      <c r="G219" s="16">
        <v>2474.4</v>
      </c>
      <c r="H219" s="39">
        <v>440.40143599999999</v>
      </c>
    </row>
    <row r="220" spans="1:8" ht="12" x14ac:dyDescent="0.2">
      <c r="A220" s="37" t="s">
        <v>49</v>
      </c>
      <c r="B220" t="s">
        <v>113</v>
      </c>
      <c r="C220" s="16">
        <v>32367.96</v>
      </c>
      <c r="D220" s="38">
        <v>3.5735709999999998</v>
      </c>
      <c r="E220" s="16">
        <v>1156.6920769999999</v>
      </c>
      <c r="F220" s="16">
        <v>31211.267922999999</v>
      </c>
      <c r="G220" s="16">
        <v>1065.69</v>
      </c>
      <c r="H220" s="39">
        <v>91.002077</v>
      </c>
    </row>
    <row r="221" spans="1:8" ht="12" x14ac:dyDescent="0.2">
      <c r="A221" s="37" t="s">
        <v>50</v>
      </c>
      <c r="B221" t="s">
        <v>113</v>
      </c>
      <c r="C221" s="16">
        <v>177780.6</v>
      </c>
      <c r="D221" s="38">
        <v>3.5735709999999998</v>
      </c>
      <c r="E221" s="16">
        <v>6353.1162109999996</v>
      </c>
      <c r="F221" s="16">
        <v>171427.48378899999</v>
      </c>
      <c r="G221" s="16">
        <v>6218.89</v>
      </c>
      <c r="H221" s="39">
        <v>134.22621100000001</v>
      </c>
    </row>
    <row r="222" spans="1:8" ht="12" x14ac:dyDescent="0.2">
      <c r="A222" s="37" t="s">
        <v>50</v>
      </c>
      <c r="B222" t="s">
        <v>114</v>
      </c>
      <c r="C222" s="16">
        <v>12823.46</v>
      </c>
      <c r="D222" s="38">
        <v>-1.757819</v>
      </c>
      <c r="E222" s="16">
        <v>-225.413253</v>
      </c>
      <c r="F222" s="16">
        <v>13048.873253</v>
      </c>
      <c r="G222" s="16">
        <v>-248.15</v>
      </c>
      <c r="H222" s="39">
        <v>22.736747000000001</v>
      </c>
    </row>
    <row r="223" spans="1:8" ht="12" x14ac:dyDescent="0.2">
      <c r="A223" s="37" t="s">
        <v>50</v>
      </c>
      <c r="B223" t="s">
        <v>115</v>
      </c>
      <c r="C223" s="16">
        <v>157.88</v>
      </c>
      <c r="D223" s="38">
        <v>-0.70664700000000003</v>
      </c>
      <c r="E223" s="16">
        <v>-1.1156539999999999</v>
      </c>
      <c r="F223" s="16">
        <v>158.995654</v>
      </c>
      <c r="G223" s="16">
        <v>0</v>
      </c>
      <c r="H223" s="39">
        <v>-1.1156539999999999</v>
      </c>
    </row>
    <row r="224" spans="1:8" ht="12" x14ac:dyDescent="0.2">
      <c r="A224" s="37" t="s">
        <v>50</v>
      </c>
      <c r="B224" t="s">
        <v>116</v>
      </c>
      <c r="C224" s="16">
        <v>135.22999999999999</v>
      </c>
      <c r="D224" s="38">
        <v>-265.94166300000001</v>
      </c>
      <c r="E224" s="16">
        <v>-359.63291099999998</v>
      </c>
      <c r="F224" s="16">
        <v>494.862911</v>
      </c>
      <c r="G224" s="16">
        <v>-154.86000000000001</v>
      </c>
      <c r="H224" s="39">
        <v>-204.77291099999999</v>
      </c>
    </row>
    <row r="225" spans="1:8" ht="12" x14ac:dyDescent="0.2">
      <c r="A225" s="37" t="s">
        <v>50</v>
      </c>
      <c r="B225" t="s">
        <v>117</v>
      </c>
      <c r="C225" s="16">
        <v>261988.72</v>
      </c>
      <c r="D225" s="38">
        <v>26.765509000000002</v>
      </c>
      <c r="E225" s="16">
        <v>70122.615244999994</v>
      </c>
      <c r="F225" s="16">
        <v>191866.10475500001</v>
      </c>
      <c r="G225" s="16">
        <v>59400.02</v>
      </c>
      <c r="H225" s="39">
        <v>10722.595245</v>
      </c>
    </row>
    <row r="226" spans="1:8" ht="12" x14ac:dyDescent="0.2">
      <c r="A226" s="37" t="s">
        <v>51</v>
      </c>
      <c r="B226" t="s">
        <v>113</v>
      </c>
      <c r="C226" s="16">
        <v>9007597.4700000007</v>
      </c>
      <c r="D226" s="38">
        <v>3.5735709999999998</v>
      </c>
      <c r="E226" s="16">
        <v>321892.90343800001</v>
      </c>
      <c r="F226" s="16">
        <v>8685704.5665620007</v>
      </c>
      <c r="G226" s="16">
        <v>305875.87</v>
      </c>
      <c r="H226" s="39">
        <v>16017.033438</v>
      </c>
    </row>
    <row r="227" spans="1:8" ht="12" x14ac:dyDescent="0.2">
      <c r="A227" s="37" t="s">
        <v>51</v>
      </c>
      <c r="B227" t="s">
        <v>114</v>
      </c>
      <c r="C227" s="16">
        <v>1179982.6000000001</v>
      </c>
      <c r="D227" s="38">
        <v>-1.757819</v>
      </c>
      <c r="E227" s="16">
        <v>-20741.961687999999</v>
      </c>
      <c r="F227" s="16">
        <v>1200724.5616880001</v>
      </c>
      <c r="G227" s="16">
        <v>-22782.91</v>
      </c>
      <c r="H227" s="39">
        <v>2040.948312</v>
      </c>
    </row>
    <row r="228" spans="1:8" ht="12" x14ac:dyDescent="0.2">
      <c r="A228" s="37" t="s">
        <v>51</v>
      </c>
      <c r="B228" t="s">
        <v>115</v>
      </c>
      <c r="C228" s="16">
        <v>77609.710000000006</v>
      </c>
      <c r="D228" s="38">
        <v>-0.70664700000000003</v>
      </c>
      <c r="E228" s="16">
        <v>-548.42648399999996</v>
      </c>
      <c r="F228" s="16">
        <v>78158.136484000002</v>
      </c>
      <c r="G228" s="16">
        <v>0</v>
      </c>
      <c r="H228" s="39">
        <v>-548.42648399999996</v>
      </c>
    </row>
    <row r="229" spans="1:8" ht="12" x14ac:dyDescent="0.2">
      <c r="A229" s="37" t="s">
        <v>51</v>
      </c>
      <c r="B229" t="s">
        <v>116</v>
      </c>
      <c r="C229" s="16">
        <v>23206.45</v>
      </c>
      <c r="D229" s="38">
        <v>-265.94166300000001</v>
      </c>
      <c r="E229" s="16">
        <v>-61715.618998999998</v>
      </c>
      <c r="F229" s="16">
        <v>84922.068998999996</v>
      </c>
      <c r="G229" s="16">
        <v>-26155.79</v>
      </c>
      <c r="H229" s="39">
        <v>-35559.828998999998</v>
      </c>
    </row>
    <row r="230" spans="1:8" ht="12" x14ac:dyDescent="0.2">
      <c r="A230" s="37" t="s">
        <v>51</v>
      </c>
      <c r="B230" t="s">
        <v>117</v>
      </c>
      <c r="C230" s="16">
        <v>28042.45</v>
      </c>
      <c r="D230" s="38">
        <v>26.765509000000002</v>
      </c>
      <c r="E230" s="16">
        <v>7505.7045660000003</v>
      </c>
      <c r="F230" s="16">
        <v>20536.745434</v>
      </c>
      <c r="G230" s="16">
        <v>6154.79</v>
      </c>
      <c r="H230" s="39">
        <v>1350.9145659999999</v>
      </c>
    </row>
    <row r="231" spans="1:8" ht="12" x14ac:dyDescent="0.2">
      <c r="A231" s="37" t="s">
        <v>52</v>
      </c>
      <c r="B231" t="s">
        <v>113</v>
      </c>
      <c r="C231" s="16">
        <v>119813.47</v>
      </c>
      <c r="D231" s="38">
        <v>3.5735709999999998</v>
      </c>
      <c r="E231" s="16">
        <v>4281.619584</v>
      </c>
      <c r="F231" s="16">
        <v>115531.850416</v>
      </c>
      <c r="G231" s="16">
        <v>3158.21</v>
      </c>
      <c r="H231" s="39">
        <v>1123.409584</v>
      </c>
    </row>
    <row r="232" spans="1:8" ht="12" x14ac:dyDescent="0.2">
      <c r="A232" s="37" t="s">
        <v>52</v>
      </c>
      <c r="B232" t="s">
        <v>114</v>
      </c>
      <c r="C232" s="16">
        <v>15817.4</v>
      </c>
      <c r="D232" s="38">
        <v>-1.757819</v>
      </c>
      <c r="E232" s="16">
        <v>-278.04130700000002</v>
      </c>
      <c r="F232" s="16">
        <v>16095.441306999999</v>
      </c>
      <c r="G232" s="16">
        <v>-311.10000000000002</v>
      </c>
      <c r="H232" s="39">
        <v>33.058692999999998</v>
      </c>
    </row>
    <row r="233" spans="1:8" ht="12" x14ac:dyDescent="0.2">
      <c r="A233" s="37" t="s">
        <v>52</v>
      </c>
      <c r="B233" t="s">
        <v>115</v>
      </c>
      <c r="C233" s="16">
        <v>893.24</v>
      </c>
      <c r="D233" s="38">
        <v>-0.70664700000000003</v>
      </c>
      <c r="E233" s="16">
        <v>-6.3120510000000003</v>
      </c>
      <c r="F233" s="16">
        <v>899.55205100000001</v>
      </c>
      <c r="G233" s="16">
        <v>0</v>
      </c>
      <c r="H233" s="39">
        <v>-6.3120510000000003</v>
      </c>
    </row>
    <row r="234" spans="1:8" ht="12" x14ac:dyDescent="0.2">
      <c r="A234" s="37" t="s">
        <v>52</v>
      </c>
      <c r="B234" t="s">
        <v>116</v>
      </c>
      <c r="C234" s="16">
        <v>305.11</v>
      </c>
      <c r="D234" s="38">
        <v>-265.94166300000001</v>
      </c>
      <c r="E234" s="16">
        <v>-811.41460700000005</v>
      </c>
      <c r="F234" s="16">
        <v>1116.5246070000001</v>
      </c>
      <c r="G234" s="16">
        <v>-218.93</v>
      </c>
      <c r="H234" s="39">
        <v>-592.48460699999998</v>
      </c>
    </row>
    <row r="235" spans="1:8" ht="12" x14ac:dyDescent="0.2">
      <c r="A235" s="37" t="s">
        <v>52</v>
      </c>
      <c r="B235" t="s">
        <v>117</v>
      </c>
      <c r="C235" s="16">
        <v>31056.28</v>
      </c>
      <c r="D235" s="38">
        <v>26.765509000000002</v>
      </c>
      <c r="E235" s="16">
        <v>8312.3715150000007</v>
      </c>
      <c r="F235" s="16">
        <v>22743.908485</v>
      </c>
      <c r="G235" s="16">
        <v>7643.25</v>
      </c>
      <c r="H235" s="39">
        <v>669.12151500000004</v>
      </c>
    </row>
    <row r="236" spans="1:8" ht="12" x14ac:dyDescent="0.2">
      <c r="A236" s="37" t="s">
        <v>53</v>
      </c>
      <c r="B236" t="s">
        <v>113</v>
      </c>
      <c r="C236" s="16">
        <v>187844.33</v>
      </c>
      <c r="D236" s="38">
        <v>3.5735709999999998</v>
      </c>
      <c r="E236" s="16">
        <v>6712.7507619999997</v>
      </c>
      <c r="F236" s="16">
        <v>181131.57923800001</v>
      </c>
      <c r="G236" s="16">
        <v>6375.6</v>
      </c>
      <c r="H236" s="39">
        <v>337.15076199999999</v>
      </c>
    </row>
    <row r="237" spans="1:8" ht="12" x14ac:dyDescent="0.2">
      <c r="A237" s="37" t="s">
        <v>53</v>
      </c>
      <c r="B237" t="s">
        <v>114</v>
      </c>
      <c r="C237" s="16">
        <v>15362.22</v>
      </c>
      <c r="D237" s="38">
        <v>-1.757819</v>
      </c>
      <c r="E237" s="16">
        <v>-270.04006600000002</v>
      </c>
      <c r="F237" s="16">
        <v>15632.260066000001</v>
      </c>
      <c r="G237" s="16">
        <v>-301.74</v>
      </c>
      <c r="H237" s="39">
        <v>31.699933999999999</v>
      </c>
    </row>
    <row r="238" spans="1:8" ht="12" x14ac:dyDescent="0.2">
      <c r="A238" s="37" t="s">
        <v>53</v>
      </c>
      <c r="B238" t="s">
        <v>115</v>
      </c>
      <c r="C238" s="16">
        <v>56.44</v>
      </c>
      <c r="D238" s="38">
        <v>-0.70664700000000003</v>
      </c>
      <c r="E238" s="16">
        <v>-0.39883099999999999</v>
      </c>
      <c r="F238" s="16">
        <v>56.838830999999999</v>
      </c>
      <c r="G238" s="16">
        <v>0</v>
      </c>
      <c r="H238" s="39">
        <v>-0.39883099999999999</v>
      </c>
    </row>
    <row r="239" spans="1:8" ht="12" x14ac:dyDescent="0.2">
      <c r="A239" s="37" t="s">
        <v>53</v>
      </c>
      <c r="B239" t="s">
        <v>116</v>
      </c>
      <c r="C239" s="16">
        <v>129.35</v>
      </c>
      <c r="D239" s="38">
        <v>-265.94166300000001</v>
      </c>
      <c r="E239" s="16">
        <v>-343.995541</v>
      </c>
      <c r="F239" s="16">
        <v>473.34554100000003</v>
      </c>
      <c r="G239" s="16">
        <v>-109.64</v>
      </c>
      <c r="H239" s="39">
        <v>-234.35554099999999</v>
      </c>
    </row>
    <row r="240" spans="1:8" ht="12" x14ac:dyDescent="0.2">
      <c r="A240" s="37" t="s">
        <v>53</v>
      </c>
      <c r="B240" t="s">
        <v>117</v>
      </c>
      <c r="C240" s="16">
        <v>188435.59</v>
      </c>
      <c r="D240" s="38">
        <v>26.765509000000002</v>
      </c>
      <c r="E240" s="16">
        <v>50435.745387000003</v>
      </c>
      <c r="F240" s="16">
        <v>137999.84461299999</v>
      </c>
      <c r="G240" s="16">
        <v>46847.37</v>
      </c>
      <c r="H240" s="39">
        <v>3588.375387</v>
      </c>
    </row>
    <row r="241" spans="1:8" ht="12" x14ac:dyDescent="0.2">
      <c r="A241" s="37" t="s">
        <v>54</v>
      </c>
      <c r="B241" t="s">
        <v>113</v>
      </c>
      <c r="C241" s="16">
        <v>7969780.3899999997</v>
      </c>
      <c r="D241" s="38">
        <v>3.5735709999999998</v>
      </c>
      <c r="E241" s="16">
        <v>284805.77179899998</v>
      </c>
      <c r="F241" s="16">
        <v>7684974.6182009997</v>
      </c>
      <c r="G241" s="16">
        <v>197733.79</v>
      </c>
      <c r="H241" s="39">
        <v>87071.981799000001</v>
      </c>
    </row>
    <row r="242" spans="1:8" ht="12" x14ac:dyDescent="0.2">
      <c r="A242" s="37" t="s">
        <v>54</v>
      </c>
      <c r="B242" t="s">
        <v>114</v>
      </c>
      <c r="C242" s="16">
        <v>1186643.07</v>
      </c>
      <c r="D242" s="38">
        <v>-1.757819</v>
      </c>
      <c r="E242" s="16">
        <v>-20859.040713999999</v>
      </c>
      <c r="F242" s="16">
        <v>1207502.110714</v>
      </c>
      <c r="G242" s="16">
        <v>-22567.56</v>
      </c>
      <c r="H242" s="39">
        <v>1708.519286</v>
      </c>
    </row>
    <row r="243" spans="1:8" ht="12" x14ac:dyDescent="0.2">
      <c r="A243" s="37" t="s">
        <v>54</v>
      </c>
      <c r="B243" t="s">
        <v>115</v>
      </c>
      <c r="C243" s="16">
        <v>90013.97</v>
      </c>
      <c r="D243" s="38">
        <v>-0.70664700000000003</v>
      </c>
      <c r="E243" s="16">
        <v>-636.080783</v>
      </c>
      <c r="F243" s="16">
        <v>90650.050782999999</v>
      </c>
      <c r="G243" s="16">
        <v>0</v>
      </c>
      <c r="H243" s="39">
        <v>-636.080783</v>
      </c>
    </row>
    <row r="244" spans="1:8" ht="12" x14ac:dyDescent="0.2">
      <c r="A244" s="37" t="s">
        <v>54</v>
      </c>
      <c r="B244" t="s">
        <v>116</v>
      </c>
      <c r="C244" s="16">
        <v>30976.240000000002</v>
      </c>
      <c r="D244" s="38">
        <v>-265.94166300000001</v>
      </c>
      <c r="E244" s="16">
        <v>-82378.727717999995</v>
      </c>
      <c r="F244" s="16">
        <v>113354.967718</v>
      </c>
      <c r="G244" s="16">
        <v>-21517.58</v>
      </c>
      <c r="H244" s="39">
        <v>-60861.147718</v>
      </c>
    </row>
    <row r="245" spans="1:8" ht="12" x14ac:dyDescent="0.2">
      <c r="A245" s="37" t="s">
        <v>54</v>
      </c>
      <c r="B245" t="s">
        <v>117</v>
      </c>
      <c r="C245" s="16">
        <v>50762.77</v>
      </c>
      <c r="D245" s="38">
        <v>26.765509000000002</v>
      </c>
      <c r="E245" s="16">
        <v>13586.913930999999</v>
      </c>
      <c r="F245" s="16">
        <v>37175.856069000001</v>
      </c>
      <c r="G245" s="16">
        <v>10283.76</v>
      </c>
      <c r="H245" s="39">
        <v>3303.1539309999998</v>
      </c>
    </row>
    <row r="246" spans="1:8" ht="12" x14ac:dyDescent="0.2">
      <c r="A246" s="37" t="s">
        <v>10</v>
      </c>
      <c r="B246" t="s">
        <v>113</v>
      </c>
      <c r="C246" s="16">
        <v>4396283.43</v>
      </c>
      <c r="D246" s="38">
        <v>3.5735709999999998</v>
      </c>
      <c r="E246" s="16">
        <v>157104.31581100001</v>
      </c>
      <c r="F246" s="16">
        <v>4239179.1141889999</v>
      </c>
      <c r="G246" s="16">
        <v>147408.74</v>
      </c>
      <c r="H246" s="39">
        <v>9695.5758110000006</v>
      </c>
    </row>
    <row r="247" spans="1:8" ht="12" x14ac:dyDescent="0.2">
      <c r="A247" s="37" t="s">
        <v>10</v>
      </c>
      <c r="B247" t="s">
        <v>114</v>
      </c>
      <c r="C247" s="16">
        <v>446453.07</v>
      </c>
      <c r="D247" s="38">
        <v>-1.757819</v>
      </c>
      <c r="E247" s="16">
        <v>-7847.8381579999996</v>
      </c>
      <c r="F247" s="16">
        <v>454300.90815799998</v>
      </c>
      <c r="G247" s="16">
        <v>-8802.5</v>
      </c>
      <c r="H247" s="39">
        <v>954.66184199999998</v>
      </c>
    </row>
    <row r="248" spans="1:8" ht="12" x14ac:dyDescent="0.2">
      <c r="A248" s="37" t="s">
        <v>10</v>
      </c>
      <c r="B248" t="s">
        <v>115</v>
      </c>
      <c r="C248" s="16">
        <v>29268.22</v>
      </c>
      <c r="D248" s="38">
        <v>-0.70664700000000003</v>
      </c>
      <c r="E248" s="16">
        <v>-206.82292200000001</v>
      </c>
      <c r="F248" s="16">
        <v>29475.042922000001</v>
      </c>
      <c r="G248" s="16">
        <v>0</v>
      </c>
      <c r="H248" s="39">
        <v>-206.82292200000001</v>
      </c>
    </row>
    <row r="249" spans="1:8" ht="12" x14ac:dyDescent="0.2">
      <c r="A249" s="37" t="s">
        <v>10</v>
      </c>
      <c r="B249" t="s">
        <v>116</v>
      </c>
      <c r="C249" s="16">
        <v>8533.5499999999993</v>
      </c>
      <c r="D249" s="38">
        <v>-265.94166300000001</v>
      </c>
      <c r="E249" s="16">
        <v>-22694.264762999999</v>
      </c>
      <c r="F249" s="16">
        <v>31227.814762999998</v>
      </c>
      <c r="G249" s="16">
        <v>-9077.66</v>
      </c>
      <c r="H249" s="39">
        <v>-13616.604762999999</v>
      </c>
    </row>
    <row r="250" spans="1:8" ht="12" x14ac:dyDescent="0.2">
      <c r="A250" s="37" t="s">
        <v>10</v>
      </c>
      <c r="B250" t="s">
        <v>117</v>
      </c>
      <c r="C250" s="16">
        <v>36712.07</v>
      </c>
      <c r="D250" s="38">
        <v>26.765509000000002</v>
      </c>
      <c r="E250" s="16">
        <v>9826.1725150000002</v>
      </c>
      <c r="F250" s="16">
        <v>26885.897485000001</v>
      </c>
      <c r="G250" s="16">
        <v>8340.69</v>
      </c>
      <c r="H250" s="39">
        <v>1485.4825149999999</v>
      </c>
    </row>
    <row r="251" spans="1:8" ht="12" x14ac:dyDescent="0.2">
      <c r="A251" s="37" t="s">
        <v>55</v>
      </c>
      <c r="B251" t="s">
        <v>113</v>
      </c>
      <c r="C251" s="16">
        <v>32539.14</v>
      </c>
      <c r="D251" s="38">
        <v>3.5735709999999998</v>
      </c>
      <c r="E251" s="16">
        <v>1162.8093160000001</v>
      </c>
      <c r="F251" s="16">
        <v>31376.330684</v>
      </c>
      <c r="G251" s="16">
        <v>917.3</v>
      </c>
      <c r="H251" s="39">
        <v>245.50931600000001</v>
      </c>
    </row>
    <row r="252" spans="1:8" ht="12" x14ac:dyDescent="0.2">
      <c r="A252" s="37" t="s">
        <v>55</v>
      </c>
      <c r="B252" t="s">
        <v>114</v>
      </c>
      <c r="C252" s="16">
        <v>2457.88</v>
      </c>
      <c r="D252" s="38">
        <v>-1.757819</v>
      </c>
      <c r="E252" s="16">
        <v>-43.205089000000001</v>
      </c>
      <c r="F252" s="16">
        <v>2501.0850890000002</v>
      </c>
      <c r="G252" s="16">
        <v>-48.88</v>
      </c>
      <c r="H252" s="39">
        <v>5.6749109999999998</v>
      </c>
    </row>
    <row r="253" spans="1:8" ht="12" x14ac:dyDescent="0.2">
      <c r="A253" s="37" t="s">
        <v>55</v>
      </c>
      <c r="B253" t="s">
        <v>115</v>
      </c>
      <c r="C253" s="16">
        <v>55.91</v>
      </c>
      <c r="D253" s="38">
        <v>-0.70664700000000003</v>
      </c>
      <c r="E253" s="16">
        <v>-0.39508599999999999</v>
      </c>
      <c r="F253" s="16">
        <v>56.305086000000003</v>
      </c>
      <c r="G253" s="16">
        <v>0</v>
      </c>
      <c r="H253" s="39">
        <v>-0.39508599999999999</v>
      </c>
    </row>
    <row r="254" spans="1:8" ht="12" x14ac:dyDescent="0.2">
      <c r="A254" s="37" t="s">
        <v>55</v>
      </c>
      <c r="B254" t="s">
        <v>116</v>
      </c>
      <c r="C254" s="16">
        <v>40.630000000000003</v>
      </c>
      <c r="D254" s="38">
        <v>-265.94166300000001</v>
      </c>
      <c r="E254" s="16">
        <v>-108.052098</v>
      </c>
      <c r="F254" s="16">
        <v>148.682098</v>
      </c>
      <c r="G254" s="16">
        <v>-26.99</v>
      </c>
      <c r="H254" s="39">
        <v>-81.062098000000006</v>
      </c>
    </row>
    <row r="255" spans="1:8" ht="12" x14ac:dyDescent="0.2">
      <c r="A255" s="37" t="s">
        <v>55</v>
      </c>
      <c r="B255" t="s">
        <v>117</v>
      </c>
      <c r="C255" s="16">
        <v>5758.88</v>
      </c>
      <c r="D255" s="38">
        <v>26.765509000000002</v>
      </c>
      <c r="E255" s="16">
        <v>1541.3935630000001</v>
      </c>
      <c r="F255" s="16">
        <v>4217.4864369999996</v>
      </c>
      <c r="G255" s="16">
        <v>1214.27</v>
      </c>
      <c r="H255" s="39">
        <v>327.12356299999999</v>
      </c>
    </row>
    <row r="256" spans="1:8" ht="12" x14ac:dyDescent="0.2">
      <c r="A256" s="37" t="s">
        <v>56</v>
      </c>
      <c r="B256" t="s">
        <v>113</v>
      </c>
      <c r="C256" s="16">
        <v>118144.3</v>
      </c>
      <c r="D256" s="38">
        <v>3.5735709999999998</v>
      </c>
      <c r="E256" s="16">
        <v>4221.9706059999999</v>
      </c>
      <c r="F256" s="16">
        <v>113922.329394</v>
      </c>
      <c r="G256" s="16">
        <v>3974.37</v>
      </c>
      <c r="H256" s="39">
        <v>247.600606</v>
      </c>
    </row>
    <row r="257" spans="1:8" ht="12" x14ac:dyDescent="0.2">
      <c r="A257" s="37" t="s">
        <v>56</v>
      </c>
      <c r="B257" t="s">
        <v>114</v>
      </c>
      <c r="C257" s="16">
        <v>8003.59</v>
      </c>
      <c r="D257" s="38">
        <v>-1.757819</v>
      </c>
      <c r="E257" s="16">
        <v>-140.688648</v>
      </c>
      <c r="F257" s="16">
        <v>8144.2786480000004</v>
      </c>
      <c r="G257" s="16">
        <v>-156.02000000000001</v>
      </c>
      <c r="H257" s="39">
        <v>15.331352000000001</v>
      </c>
    </row>
    <row r="258" spans="1:8" ht="12" x14ac:dyDescent="0.2">
      <c r="A258" s="37" t="s">
        <v>56</v>
      </c>
      <c r="B258" t="s">
        <v>115</v>
      </c>
      <c r="C258" s="16">
        <v>39.659999999999997</v>
      </c>
      <c r="D258" s="38">
        <v>-0.70664700000000003</v>
      </c>
      <c r="E258" s="16">
        <v>-0.28025600000000001</v>
      </c>
      <c r="F258" s="16">
        <v>39.940255999999998</v>
      </c>
      <c r="G258" s="16">
        <v>0</v>
      </c>
      <c r="H258" s="39">
        <v>-0.28025600000000001</v>
      </c>
    </row>
    <row r="259" spans="1:8" ht="12" x14ac:dyDescent="0.2">
      <c r="A259" s="37" t="s">
        <v>56</v>
      </c>
      <c r="B259" t="s">
        <v>116</v>
      </c>
      <c r="C259" s="16">
        <v>78.739999999999995</v>
      </c>
      <c r="D259" s="38">
        <v>-265.94166300000001</v>
      </c>
      <c r="E259" s="16">
        <v>-209.40246500000001</v>
      </c>
      <c r="F259" s="16">
        <v>288.14246500000002</v>
      </c>
      <c r="G259" s="16">
        <v>-65.56</v>
      </c>
      <c r="H259" s="39">
        <v>-143.842465</v>
      </c>
    </row>
    <row r="260" spans="1:8" ht="12" x14ac:dyDescent="0.2">
      <c r="A260" s="37" t="s">
        <v>56</v>
      </c>
      <c r="B260" t="s">
        <v>117</v>
      </c>
      <c r="C260" s="16">
        <v>184985.69</v>
      </c>
      <c r="D260" s="38">
        <v>26.765509000000002</v>
      </c>
      <c r="E260" s="16">
        <v>49512.362080999999</v>
      </c>
      <c r="F260" s="16">
        <v>135473.327919</v>
      </c>
      <c r="G260" s="16">
        <v>41566.14</v>
      </c>
      <c r="H260" s="39">
        <v>7946.2220809999999</v>
      </c>
    </row>
    <row r="261" spans="1:8" ht="12" x14ac:dyDescent="0.2">
      <c r="A261" s="37" t="s">
        <v>57</v>
      </c>
      <c r="B261" t="s">
        <v>113</v>
      </c>
      <c r="C261" s="16">
        <v>2069227.27</v>
      </c>
      <c r="D261" s="38">
        <v>3.5735709999999998</v>
      </c>
      <c r="E261" s="16">
        <v>73945.308506000001</v>
      </c>
      <c r="F261" s="16">
        <v>1995281.9614939999</v>
      </c>
      <c r="G261" s="16">
        <v>68129.89</v>
      </c>
      <c r="H261" s="39">
        <v>5815.418506</v>
      </c>
    </row>
    <row r="262" spans="1:8" ht="12" x14ac:dyDescent="0.2">
      <c r="A262" s="37" t="s">
        <v>57</v>
      </c>
      <c r="B262" t="s">
        <v>114</v>
      </c>
      <c r="C262" s="16">
        <v>216.61</v>
      </c>
      <c r="D262" s="38">
        <v>-1.757819</v>
      </c>
      <c r="E262" s="16">
        <v>-3.8076120000000002</v>
      </c>
      <c r="F262" s="16">
        <v>220.41761199999999</v>
      </c>
      <c r="G262" s="16">
        <v>-4</v>
      </c>
      <c r="H262" s="39">
        <v>0.192388</v>
      </c>
    </row>
    <row r="263" spans="1:8" ht="12" x14ac:dyDescent="0.2">
      <c r="A263" s="37" t="s">
        <v>57</v>
      </c>
      <c r="B263" t="s">
        <v>115</v>
      </c>
      <c r="C263" s="16">
        <v>78.8</v>
      </c>
      <c r="D263" s="38">
        <v>-0.70664700000000003</v>
      </c>
      <c r="E263" s="16">
        <v>-0.55683800000000006</v>
      </c>
      <c r="F263" s="16">
        <v>79.356837999999996</v>
      </c>
      <c r="G263" s="16">
        <v>0</v>
      </c>
      <c r="H263" s="39">
        <v>-0.55683800000000006</v>
      </c>
    </row>
    <row r="264" spans="1:8" ht="12" x14ac:dyDescent="0.2">
      <c r="A264" s="37" t="s">
        <v>57</v>
      </c>
      <c r="B264" t="s">
        <v>116</v>
      </c>
      <c r="C264" s="16">
        <v>8.89</v>
      </c>
      <c r="D264" s="38">
        <v>-265.94166300000001</v>
      </c>
      <c r="E264" s="16">
        <v>-23.642213999999999</v>
      </c>
      <c r="F264" s="16">
        <v>32.532214000000003</v>
      </c>
      <c r="G264" s="16">
        <v>-16.75</v>
      </c>
      <c r="H264" s="39">
        <v>-6.8922140000000001</v>
      </c>
    </row>
    <row r="265" spans="1:8" ht="12" x14ac:dyDescent="0.2">
      <c r="A265" s="37" t="s">
        <v>57</v>
      </c>
      <c r="B265" t="s">
        <v>117</v>
      </c>
      <c r="C265" s="16">
        <v>2406.14</v>
      </c>
      <c r="D265" s="38">
        <v>26.765509000000002</v>
      </c>
      <c r="E265" s="16">
        <v>644.015626</v>
      </c>
      <c r="F265" s="16">
        <v>1762.124374</v>
      </c>
      <c r="G265" s="16">
        <v>635.73</v>
      </c>
      <c r="H265" s="39">
        <v>8.2856260000000006</v>
      </c>
    </row>
    <row r="266" spans="1:8" ht="12" x14ac:dyDescent="0.2">
      <c r="A266" s="37" t="s">
        <v>58</v>
      </c>
      <c r="B266" t="s">
        <v>113</v>
      </c>
      <c r="C266" s="16">
        <v>11704430.26</v>
      </c>
      <c r="D266" s="38">
        <v>3.5735709999999998</v>
      </c>
      <c r="E266" s="16">
        <v>418266.14166800003</v>
      </c>
      <c r="F266" s="16">
        <v>11286164.118332</v>
      </c>
      <c r="G266" s="16">
        <v>388334.71</v>
      </c>
      <c r="H266" s="39">
        <v>29931.431668000001</v>
      </c>
    </row>
    <row r="267" spans="1:8" ht="12" x14ac:dyDescent="0.2">
      <c r="A267" s="37" t="s">
        <v>58</v>
      </c>
      <c r="B267" t="s">
        <v>114</v>
      </c>
      <c r="C267" s="16">
        <v>1092942.6599999999</v>
      </c>
      <c r="D267" s="38">
        <v>-1.757819</v>
      </c>
      <c r="E267" s="16">
        <v>-19211.956837000002</v>
      </c>
      <c r="F267" s="16">
        <v>1112154.616837</v>
      </c>
      <c r="G267" s="16">
        <v>-21478.58</v>
      </c>
      <c r="H267" s="39">
        <v>2266.6231630000002</v>
      </c>
    </row>
    <row r="268" spans="1:8" ht="12" x14ac:dyDescent="0.2">
      <c r="A268" s="37" t="s">
        <v>58</v>
      </c>
      <c r="B268" t="s">
        <v>115</v>
      </c>
      <c r="C268" s="16">
        <v>72983.25</v>
      </c>
      <c r="D268" s="38">
        <v>-0.70664700000000003</v>
      </c>
      <c r="E268" s="16">
        <v>-515.73375599999997</v>
      </c>
      <c r="F268" s="16">
        <v>73498.983756000001</v>
      </c>
      <c r="G268" s="16">
        <v>0</v>
      </c>
      <c r="H268" s="39">
        <v>-515.73375599999997</v>
      </c>
    </row>
    <row r="269" spans="1:8" ht="12" x14ac:dyDescent="0.2">
      <c r="A269" s="37" t="s">
        <v>58</v>
      </c>
      <c r="B269" t="s">
        <v>116</v>
      </c>
      <c r="C269" s="16">
        <v>20825.79</v>
      </c>
      <c r="D269" s="38">
        <v>-265.94166300000001</v>
      </c>
      <c r="E269" s="16">
        <v>-55384.452210000003</v>
      </c>
      <c r="F269" s="16">
        <v>76210.242209999997</v>
      </c>
      <c r="G269" s="16">
        <v>-22591.96</v>
      </c>
      <c r="H269" s="39">
        <v>-32792.492209999997</v>
      </c>
    </row>
    <row r="270" spans="1:8" ht="12" x14ac:dyDescent="0.2">
      <c r="A270" s="37" t="s">
        <v>58</v>
      </c>
      <c r="B270" t="s">
        <v>117</v>
      </c>
      <c r="C270" s="16">
        <v>104042.86</v>
      </c>
      <c r="D270" s="38">
        <v>26.765509000000002</v>
      </c>
      <c r="E270" s="16">
        <v>27847.601381</v>
      </c>
      <c r="F270" s="16">
        <v>76195.258619</v>
      </c>
      <c r="G270" s="16">
        <v>23296.39</v>
      </c>
      <c r="H270" s="39">
        <v>4551.2113810000001</v>
      </c>
    </row>
    <row r="271" spans="1:8" ht="12" x14ac:dyDescent="0.2">
      <c r="A271" s="37" t="s">
        <v>59</v>
      </c>
      <c r="B271" t="s">
        <v>113</v>
      </c>
      <c r="C271" s="16">
        <v>68577.19</v>
      </c>
      <c r="D271" s="38">
        <v>3.5735709999999998</v>
      </c>
      <c r="E271" s="16">
        <v>2450.654669</v>
      </c>
      <c r="F271" s="16">
        <v>66126.535331000006</v>
      </c>
      <c r="G271" s="16">
        <v>2240.0700000000002</v>
      </c>
      <c r="H271" s="39">
        <v>210.58466899999999</v>
      </c>
    </row>
    <row r="272" spans="1:8" ht="12" x14ac:dyDescent="0.2">
      <c r="A272" s="37" t="s">
        <v>59</v>
      </c>
      <c r="B272" t="s">
        <v>114</v>
      </c>
      <c r="C272" s="16">
        <v>25.62</v>
      </c>
      <c r="D272" s="38">
        <v>-1.757819</v>
      </c>
      <c r="E272" s="16">
        <v>-0.450353</v>
      </c>
      <c r="F272" s="16">
        <v>26.070353000000001</v>
      </c>
      <c r="G272" s="16">
        <v>-0.46</v>
      </c>
      <c r="H272" s="39">
        <v>9.6469999999999993E-3</v>
      </c>
    </row>
    <row r="273" spans="1:8" ht="12" x14ac:dyDescent="0.2">
      <c r="A273" s="37" t="s">
        <v>59</v>
      </c>
      <c r="B273" t="s">
        <v>115</v>
      </c>
      <c r="C273" s="16">
        <v>0.2</v>
      </c>
      <c r="D273" s="38">
        <v>-0.70664700000000003</v>
      </c>
      <c r="E273" s="16">
        <v>-1.413E-3</v>
      </c>
      <c r="F273" s="16">
        <v>0.20141300000000001</v>
      </c>
      <c r="G273" s="16">
        <v>0</v>
      </c>
      <c r="H273" s="39">
        <v>-1.413E-3</v>
      </c>
    </row>
    <row r="274" spans="1:8" ht="12" x14ac:dyDescent="0.2">
      <c r="A274" s="37" t="s">
        <v>59</v>
      </c>
      <c r="B274" t="s">
        <v>116</v>
      </c>
      <c r="C274" s="16">
        <v>1.27</v>
      </c>
      <c r="D274" s="38">
        <v>-265.94166300000001</v>
      </c>
      <c r="E274" s="16">
        <v>-3.377459</v>
      </c>
      <c r="F274" s="16">
        <v>4.6474589999999996</v>
      </c>
      <c r="G274" s="16">
        <v>-0.01</v>
      </c>
      <c r="H274" s="39">
        <v>-3.3674590000000002</v>
      </c>
    </row>
    <row r="275" spans="1:8" ht="12" x14ac:dyDescent="0.2">
      <c r="A275" s="37" t="s">
        <v>59</v>
      </c>
      <c r="B275" t="s">
        <v>117</v>
      </c>
      <c r="C275" s="16">
        <v>185.36</v>
      </c>
      <c r="D275" s="38">
        <v>26.765509000000002</v>
      </c>
      <c r="E275" s="16">
        <v>49.612547999999997</v>
      </c>
      <c r="F275" s="16">
        <v>135.74745200000001</v>
      </c>
      <c r="G275" s="16">
        <v>34.26</v>
      </c>
      <c r="H275" s="39">
        <v>15.352548000000001</v>
      </c>
    </row>
    <row r="276" spans="1:8" ht="12" x14ac:dyDescent="0.2">
      <c r="A276" s="37" t="s">
        <v>60</v>
      </c>
      <c r="B276" t="s">
        <v>113</v>
      </c>
      <c r="C276" s="16">
        <v>52043.06</v>
      </c>
      <c r="D276" s="38">
        <v>3.5735709999999998</v>
      </c>
      <c r="E276" s="16">
        <v>1859.7957719999999</v>
      </c>
      <c r="F276" s="16">
        <v>50183.264228</v>
      </c>
      <c r="G276" s="16">
        <v>1567.4</v>
      </c>
      <c r="H276" s="39">
        <v>292.39577200000002</v>
      </c>
    </row>
    <row r="277" spans="1:8" ht="12" x14ac:dyDescent="0.2">
      <c r="A277" s="37" t="s">
        <v>60</v>
      </c>
      <c r="B277" t="s">
        <v>114</v>
      </c>
      <c r="C277" s="16">
        <v>3064.29</v>
      </c>
      <c r="D277" s="38">
        <v>-1.757819</v>
      </c>
      <c r="E277" s="16">
        <v>-53.864680999999997</v>
      </c>
      <c r="F277" s="16">
        <v>3118.154681</v>
      </c>
      <c r="G277" s="16">
        <v>-58.99</v>
      </c>
      <c r="H277" s="39">
        <v>5.1253190000000002</v>
      </c>
    </row>
    <row r="278" spans="1:8" ht="12" x14ac:dyDescent="0.2">
      <c r="A278" s="37" t="s">
        <v>60</v>
      </c>
      <c r="B278" t="s">
        <v>115</v>
      </c>
      <c r="C278" s="16">
        <v>42.95</v>
      </c>
      <c r="D278" s="38">
        <v>-0.70664700000000003</v>
      </c>
      <c r="E278" s="16">
        <v>-0.30350500000000002</v>
      </c>
      <c r="F278" s="16">
        <v>43.253504999999997</v>
      </c>
      <c r="G278" s="16">
        <v>0</v>
      </c>
      <c r="H278" s="39">
        <v>-0.30350500000000002</v>
      </c>
    </row>
    <row r="279" spans="1:8" ht="12" x14ac:dyDescent="0.2">
      <c r="A279" s="37" t="s">
        <v>60</v>
      </c>
      <c r="B279" t="s">
        <v>116</v>
      </c>
      <c r="C279" s="16">
        <v>34.89</v>
      </c>
      <c r="D279" s="38">
        <v>-265.94166300000001</v>
      </c>
      <c r="E279" s="16">
        <v>-92.787046000000004</v>
      </c>
      <c r="F279" s="16">
        <v>127.677046</v>
      </c>
      <c r="G279" s="16">
        <v>-27.42</v>
      </c>
      <c r="H279" s="39">
        <v>-65.367046000000002</v>
      </c>
    </row>
    <row r="280" spans="1:8" ht="12" x14ac:dyDescent="0.2">
      <c r="A280" s="37" t="s">
        <v>60</v>
      </c>
      <c r="B280" t="s">
        <v>117</v>
      </c>
      <c r="C280" s="16">
        <v>16141.84</v>
      </c>
      <c r="D280" s="38">
        <v>26.765509000000002</v>
      </c>
      <c r="E280" s="16">
        <v>4320.4456879999998</v>
      </c>
      <c r="F280" s="16">
        <v>11821.394312</v>
      </c>
      <c r="G280" s="16">
        <v>3407.17</v>
      </c>
      <c r="H280" s="39">
        <v>913.27568799999995</v>
      </c>
    </row>
    <row r="281" spans="1:8" ht="12" x14ac:dyDescent="0.2">
      <c r="A281" s="37" t="s">
        <v>61</v>
      </c>
      <c r="B281" t="s">
        <v>113</v>
      </c>
      <c r="C281" s="16">
        <v>223207.27</v>
      </c>
      <c r="D281" s="38">
        <v>3.5735709999999998</v>
      </c>
      <c r="E281" s="16">
        <v>7976.4705789999998</v>
      </c>
      <c r="F281" s="16">
        <v>215230.799421</v>
      </c>
      <c r="G281" s="16">
        <v>8632.14</v>
      </c>
      <c r="H281" s="39">
        <v>-655.66942100000006</v>
      </c>
    </row>
    <row r="282" spans="1:8" ht="12" x14ac:dyDescent="0.2">
      <c r="A282" s="37" t="s">
        <v>61</v>
      </c>
      <c r="B282" t="s">
        <v>114</v>
      </c>
      <c r="C282" s="16">
        <v>1897.27</v>
      </c>
      <c r="D282" s="38">
        <v>-1.757819</v>
      </c>
      <c r="E282" s="16">
        <v>-33.350577999999999</v>
      </c>
      <c r="F282" s="16">
        <v>1930.620578</v>
      </c>
      <c r="G282" s="16">
        <v>-30.19</v>
      </c>
      <c r="H282" s="39">
        <v>-3.1605780000000001</v>
      </c>
    </row>
    <row r="283" spans="1:8" ht="12" x14ac:dyDescent="0.2">
      <c r="A283" s="37" t="s">
        <v>61</v>
      </c>
      <c r="B283" t="s">
        <v>115</v>
      </c>
      <c r="C283" s="16">
        <v>84.36</v>
      </c>
      <c r="D283" s="38">
        <v>-0.70664700000000003</v>
      </c>
      <c r="E283" s="16">
        <v>-0.59612699999999996</v>
      </c>
      <c r="F283" s="16">
        <v>84.956126999999995</v>
      </c>
      <c r="G283" s="16">
        <v>0</v>
      </c>
      <c r="H283" s="39">
        <v>-0.59612699999999996</v>
      </c>
    </row>
    <row r="284" spans="1:8" ht="12" x14ac:dyDescent="0.2">
      <c r="A284" s="37" t="s">
        <v>61</v>
      </c>
      <c r="B284" t="s">
        <v>116</v>
      </c>
      <c r="C284" s="16">
        <v>37.700000000000003</v>
      </c>
      <c r="D284" s="38">
        <v>-265.94166300000001</v>
      </c>
      <c r="E284" s="16">
        <v>-100.260007</v>
      </c>
      <c r="F284" s="16">
        <v>137.96000699999999</v>
      </c>
      <c r="G284" s="16">
        <v>-149.51</v>
      </c>
      <c r="H284" s="39">
        <v>49.249993000000003</v>
      </c>
    </row>
    <row r="285" spans="1:8" ht="12" x14ac:dyDescent="0.2">
      <c r="A285" s="37" t="s">
        <v>61</v>
      </c>
      <c r="B285" t="s">
        <v>117</v>
      </c>
      <c r="C285" s="16">
        <v>1125.67</v>
      </c>
      <c r="D285" s="38">
        <v>26.765509000000002</v>
      </c>
      <c r="E285" s="16">
        <v>301.29130900000001</v>
      </c>
      <c r="F285" s="16">
        <v>824.378691</v>
      </c>
      <c r="G285" s="16">
        <v>303.75</v>
      </c>
      <c r="H285" s="39">
        <v>-2.458691</v>
      </c>
    </row>
    <row r="286" spans="1:8" ht="12" x14ac:dyDescent="0.2">
      <c r="A286" s="37" t="s">
        <v>62</v>
      </c>
      <c r="B286" t="s">
        <v>113</v>
      </c>
      <c r="C286" s="16">
        <v>11630.52</v>
      </c>
      <c r="D286" s="38">
        <v>3.5735709999999998</v>
      </c>
      <c r="E286" s="16">
        <v>415.62490600000001</v>
      </c>
      <c r="F286" s="16">
        <v>11214.895094</v>
      </c>
      <c r="G286" s="16">
        <v>382.92</v>
      </c>
      <c r="H286" s="39">
        <v>32.704906000000001</v>
      </c>
    </row>
    <row r="287" spans="1:8" ht="12" x14ac:dyDescent="0.2">
      <c r="A287" s="37" t="s">
        <v>63</v>
      </c>
      <c r="B287" t="s">
        <v>113</v>
      </c>
      <c r="C287" s="16">
        <v>4642095.24</v>
      </c>
      <c r="D287" s="38">
        <v>3.5735709999999998</v>
      </c>
      <c r="E287" s="16">
        <v>165888.57570700001</v>
      </c>
      <c r="F287" s="16">
        <v>4476206.6642929995</v>
      </c>
      <c r="G287" s="16">
        <v>152841</v>
      </c>
      <c r="H287" s="39">
        <v>13047.575707</v>
      </c>
    </row>
    <row r="288" spans="1:8" ht="12" x14ac:dyDescent="0.2">
      <c r="A288" s="37" t="s">
        <v>64</v>
      </c>
      <c r="B288" t="s">
        <v>113</v>
      </c>
      <c r="C288" s="16">
        <v>135721.23000000001</v>
      </c>
      <c r="D288" s="38">
        <v>3.5735709999999998</v>
      </c>
      <c r="E288" s="16">
        <v>4850.0947040000001</v>
      </c>
      <c r="F288" s="16">
        <v>130871.13529599999</v>
      </c>
      <c r="G288" s="16">
        <v>4465.28</v>
      </c>
      <c r="H288" s="39">
        <v>384.81470400000001</v>
      </c>
    </row>
    <row r="289" spans="1:8" ht="12" x14ac:dyDescent="0.2">
      <c r="A289" s="37" t="s">
        <v>64</v>
      </c>
      <c r="B289" t="s">
        <v>114</v>
      </c>
      <c r="C289" s="16">
        <v>8161.74</v>
      </c>
      <c r="D289" s="38">
        <v>-1.757819</v>
      </c>
      <c r="E289" s="16">
        <v>-143.46863999999999</v>
      </c>
      <c r="F289" s="16">
        <v>8305.2086400000007</v>
      </c>
      <c r="G289" s="16">
        <v>-157.13999999999999</v>
      </c>
      <c r="H289" s="39">
        <v>13.67136</v>
      </c>
    </row>
    <row r="290" spans="1:8" ht="12" x14ac:dyDescent="0.2">
      <c r="A290" s="37" t="s">
        <v>64</v>
      </c>
      <c r="B290" t="s">
        <v>115</v>
      </c>
      <c r="C290" s="16">
        <v>31.54</v>
      </c>
      <c r="D290" s="38">
        <v>-0.70664700000000003</v>
      </c>
      <c r="E290" s="16">
        <v>-0.22287599999999999</v>
      </c>
      <c r="F290" s="16">
        <v>31.762875999999999</v>
      </c>
      <c r="G290" s="16">
        <v>0</v>
      </c>
      <c r="H290" s="39">
        <v>-0.22287599999999999</v>
      </c>
    </row>
    <row r="291" spans="1:8" ht="12" x14ac:dyDescent="0.2">
      <c r="A291" s="37" t="s">
        <v>64</v>
      </c>
      <c r="B291" t="s">
        <v>116</v>
      </c>
      <c r="C291" s="16">
        <v>82.05</v>
      </c>
      <c r="D291" s="38">
        <v>-265.94166300000001</v>
      </c>
      <c r="E291" s="16">
        <v>-218.20513399999999</v>
      </c>
      <c r="F291" s="16">
        <v>300.255134</v>
      </c>
      <c r="G291" s="16">
        <v>-87.62</v>
      </c>
      <c r="H291" s="39">
        <v>-130.58513400000001</v>
      </c>
    </row>
    <row r="292" spans="1:8" ht="12" x14ac:dyDescent="0.2">
      <c r="A292" s="37" t="s">
        <v>64</v>
      </c>
      <c r="B292" t="s">
        <v>117</v>
      </c>
      <c r="C292" s="16">
        <v>33699.99</v>
      </c>
      <c r="D292" s="38">
        <v>26.765509000000002</v>
      </c>
      <c r="E292" s="16">
        <v>9019.9739609999997</v>
      </c>
      <c r="F292" s="16">
        <v>24680.016038999998</v>
      </c>
      <c r="G292" s="16">
        <v>6776.1</v>
      </c>
      <c r="H292" s="39">
        <v>2243.8739609999998</v>
      </c>
    </row>
    <row r="293" spans="1:8" ht="12" x14ac:dyDescent="0.2">
      <c r="A293" s="37" t="s">
        <v>11</v>
      </c>
      <c r="B293" t="s">
        <v>113</v>
      </c>
      <c r="C293" s="16">
        <v>4183529.53</v>
      </c>
      <c r="D293" s="38">
        <v>3.5735709999999998</v>
      </c>
      <c r="E293" s="16">
        <v>149501.40384399999</v>
      </c>
      <c r="F293" s="16">
        <v>4034028.126156</v>
      </c>
      <c r="G293" s="16">
        <v>139909.6</v>
      </c>
      <c r="H293" s="39">
        <v>9591.803844</v>
      </c>
    </row>
    <row r="294" spans="1:8" ht="12" x14ac:dyDescent="0.2">
      <c r="A294" s="37" t="s">
        <v>11</v>
      </c>
      <c r="B294" t="s">
        <v>114</v>
      </c>
      <c r="C294" s="16">
        <v>565794.48</v>
      </c>
      <c r="D294" s="38">
        <v>-1.757819</v>
      </c>
      <c r="E294" s="16">
        <v>-9945.6444759999995</v>
      </c>
      <c r="F294" s="16">
        <v>575740.12447599997</v>
      </c>
      <c r="G294" s="16">
        <v>-10880.22</v>
      </c>
      <c r="H294" s="39">
        <v>934.57552399999997</v>
      </c>
    </row>
    <row r="295" spans="1:8" ht="12" x14ac:dyDescent="0.2">
      <c r="A295" s="37" t="s">
        <v>11</v>
      </c>
      <c r="B295" t="s">
        <v>115</v>
      </c>
      <c r="C295" s="16">
        <v>35335.65</v>
      </c>
      <c r="D295" s="38">
        <v>-0.70664700000000003</v>
      </c>
      <c r="E295" s="16">
        <v>-249.698218</v>
      </c>
      <c r="F295" s="16">
        <v>35585.348217999999</v>
      </c>
      <c r="G295" s="16">
        <v>0</v>
      </c>
      <c r="H295" s="39">
        <v>-249.698218</v>
      </c>
    </row>
    <row r="296" spans="1:8" ht="12" x14ac:dyDescent="0.2">
      <c r="A296" s="37" t="s">
        <v>11</v>
      </c>
      <c r="B296" t="s">
        <v>116</v>
      </c>
      <c r="C296" s="16">
        <v>11047.51</v>
      </c>
      <c r="D296" s="38">
        <v>-265.94166300000001</v>
      </c>
      <c r="E296" s="16">
        <v>-29379.931788000002</v>
      </c>
      <c r="F296" s="16">
        <v>40427.441787999996</v>
      </c>
      <c r="G296" s="16">
        <v>-12376.1</v>
      </c>
      <c r="H296" s="39">
        <v>-17003.831788</v>
      </c>
    </row>
    <row r="297" spans="1:8" ht="12" x14ac:dyDescent="0.2">
      <c r="A297" s="37" t="s">
        <v>11</v>
      </c>
      <c r="B297" t="s">
        <v>117</v>
      </c>
      <c r="C297" s="16">
        <v>12407.61</v>
      </c>
      <c r="D297" s="38">
        <v>26.765509000000002</v>
      </c>
      <c r="E297" s="16">
        <v>3320.9600099999998</v>
      </c>
      <c r="F297" s="16">
        <v>9086.6499899999999</v>
      </c>
      <c r="G297" s="16">
        <v>2737.39</v>
      </c>
      <c r="H297" s="39">
        <v>583.57001000000002</v>
      </c>
    </row>
    <row r="298" spans="1:8" ht="12" x14ac:dyDescent="0.2">
      <c r="A298" s="37" t="s">
        <v>65</v>
      </c>
      <c r="B298" t="s">
        <v>113</v>
      </c>
      <c r="C298" s="16">
        <v>86627.27</v>
      </c>
      <c r="D298" s="38">
        <v>3.5735709999999998</v>
      </c>
      <c r="E298" s="16">
        <v>3095.6871190000002</v>
      </c>
      <c r="F298" s="16">
        <v>83531.582880999995</v>
      </c>
      <c r="G298" s="16">
        <v>2849.46</v>
      </c>
      <c r="H298" s="39">
        <v>246.22711899999999</v>
      </c>
    </row>
    <row r="299" spans="1:8" ht="12" x14ac:dyDescent="0.2">
      <c r="A299" s="37" t="s">
        <v>65</v>
      </c>
      <c r="B299" t="s">
        <v>114</v>
      </c>
      <c r="C299" s="16">
        <v>2131.3000000000002</v>
      </c>
      <c r="D299" s="38">
        <v>-1.757819</v>
      </c>
      <c r="E299" s="16">
        <v>-37.464402</v>
      </c>
      <c r="F299" s="16">
        <v>2168.7644019999998</v>
      </c>
      <c r="G299" s="16">
        <v>-42.26</v>
      </c>
      <c r="H299" s="39">
        <v>4.795598</v>
      </c>
    </row>
    <row r="300" spans="1:8" ht="12" x14ac:dyDescent="0.2">
      <c r="A300" s="37" t="s">
        <v>65</v>
      </c>
      <c r="B300" t="s">
        <v>115</v>
      </c>
      <c r="C300" s="16">
        <v>377.03</v>
      </c>
      <c r="D300" s="38">
        <v>-0.70664700000000003</v>
      </c>
      <c r="E300" s="16">
        <v>-2.6642700000000001</v>
      </c>
      <c r="F300" s="16">
        <v>379.69427000000002</v>
      </c>
      <c r="G300" s="16">
        <v>0</v>
      </c>
      <c r="H300" s="39">
        <v>-2.6642700000000001</v>
      </c>
    </row>
    <row r="301" spans="1:8" ht="12" x14ac:dyDescent="0.2">
      <c r="A301" s="37" t="s">
        <v>65</v>
      </c>
      <c r="B301" t="s">
        <v>116</v>
      </c>
      <c r="C301" s="16">
        <v>28.41</v>
      </c>
      <c r="D301" s="38">
        <v>-265.94166300000001</v>
      </c>
      <c r="E301" s="16">
        <v>-75.554025999999993</v>
      </c>
      <c r="F301" s="16">
        <v>103.964026</v>
      </c>
      <c r="G301" s="16">
        <v>-16.97</v>
      </c>
      <c r="H301" s="39">
        <v>-58.584026000000001</v>
      </c>
    </row>
    <row r="302" spans="1:8" ht="12" x14ac:dyDescent="0.2">
      <c r="A302" s="37" t="s">
        <v>65</v>
      </c>
      <c r="B302" t="s">
        <v>117</v>
      </c>
      <c r="C302" s="16">
        <v>709.98</v>
      </c>
      <c r="D302" s="38">
        <v>26.765509000000002</v>
      </c>
      <c r="E302" s="16">
        <v>190.029763</v>
      </c>
      <c r="F302" s="16">
        <v>519.95023700000002</v>
      </c>
      <c r="G302" s="16">
        <v>159.94999999999999</v>
      </c>
      <c r="H302" s="39">
        <v>30.079763</v>
      </c>
    </row>
    <row r="303" spans="1:8" ht="12" x14ac:dyDescent="0.2">
      <c r="A303" s="37" t="s">
        <v>66</v>
      </c>
      <c r="B303" t="s">
        <v>113</v>
      </c>
      <c r="C303" s="16">
        <v>1666449.85</v>
      </c>
      <c r="D303" s="38">
        <v>3.5735709999999998</v>
      </c>
      <c r="E303" s="16">
        <v>59551.770873000001</v>
      </c>
      <c r="F303" s="16">
        <v>1606898.0791269999</v>
      </c>
      <c r="G303" s="16">
        <v>55451.25</v>
      </c>
      <c r="H303" s="39">
        <v>4100.5208730000004</v>
      </c>
    </row>
    <row r="304" spans="1:8" ht="12" x14ac:dyDescent="0.2">
      <c r="A304" s="37" t="s">
        <v>66</v>
      </c>
      <c r="B304" t="s">
        <v>114</v>
      </c>
      <c r="C304" s="16">
        <v>238998.82</v>
      </c>
      <c r="D304" s="38">
        <v>-1.757819</v>
      </c>
      <c r="E304" s="16">
        <v>-4201.1673460000002</v>
      </c>
      <c r="F304" s="16">
        <v>243199.98734600001</v>
      </c>
      <c r="G304" s="16">
        <v>-4623.04</v>
      </c>
      <c r="H304" s="39">
        <v>421.87265400000001</v>
      </c>
    </row>
    <row r="305" spans="1:8" ht="12" x14ac:dyDescent="0.2">
      <c r="A305" s="37" t="s">
        <v>66</v>
      </c>
      <c r="B305" t="s">
        <v>115</v>
      </c>
      <c r="C305" s="16">
        <v>14923.89</v>
      </c>
      <c r="D305" s="38">
        <v>-0.70664700000000003</v>
      </c>
      <c r="E305" s="16">
        <v>-105.459182</v>
      </c>
      <c r="F305" s="16">
        <v>15029.349182</v>
      </c>
      <c r="G305" s="16">
        <v>0</v>
      </c>
      <c r="H305" s="39">
        <v>-105.459182</v>
      </c>
    </row>
    <row r="306" spans="1:8" ht="12" x14ac:dyDescent="0.2">
      <c r="A306" s="37" t="s">
        <v>66</v>
      </c>
      <c r="B306" t="s">
        <v>116</v>
      </c>
      <c r="C306" s="16">
        <v>4501.7299999999996</v>
      </c>
      <c r="D306" s="38">
        <v>-265.94166300000001</v>
      </c>
      <c r="E306" s="16">
        <v>-11971.975614999999</v>
      </c>
      <c r="F306" s="16">
        <v>16473.705614999999</v>
      </c>
      <c r="G306" s="16">
        <v>-4790.91</v>
      </c>
      <c r="H306" s="39">
        <v>-7181.0656150000004</v>
      </c>
    </row>
    <row r="307" spans="1:8" ht="12" x14ac:dyDescent="0.2">
      <c r="A307" s="37" t="s">
        <v>66</v>
      </c>
      <c r="B307" t="s">
        <v>117</v>
      </c>
      <c r="C307" s="16">
        <v>5237.1099999999997</v>
      </c>
      <c r="D307" s="38">
        <v>26.765509000000002</v>
      </c>
      <c r="E307" s="16">
        <v>1401.739165</v>
      </c>
      <c r="F307" s="16">
        <v>3835.3708350000002</v>
      </c>
      <c r="G307" s="16">
        <v>1154.71</v>
      </c>
      <c r="H307" s="39">
        <v>247.02916500000001</v>
      </c>
    </row>
    <row r="308" spans="1:8" ht="12" x14ac:dyDescent="0.2">
      <c r="A308" s="37" t="s">
        <v>67</v>
      </c>
      <c r="B308" t="s">
        <v>113</v>
      </c>
      <c r="C308" s="16">
        <v>135378.44</v>
      </c>
      <c r="D308" s="38">
        <v>3.5735709999999998</v>
      </c>
      <c r="E308" s="16">
        <v>4837.8448589999998</v>
      </c>
      <c r="F308" s="16">
        <v>130540.595141</v>
      </c>
      <c r="G308" s="16">
        <v>3899.71</v>
      </c>
      <c r="H308" s="39">
        <v>938.13485900000001</v>
      </c>
    </row>
    <row r="309" spans="1:8" ht="12" x14ac:dyDescent="0.2">
      <c r="A309" s="37" t="s">
        <v>67</v>
      </c>
      <c r="B309" t="s">
        <v>114</v>
      </c>
      <c r="C309" s="16">
        <v>12577.29</v>
      </c>
      <c r="D309" s="38">
        <v>-1.757819</v>
      </c>
      <c r="E309" s="16">
        <v>-221.086029</v>
      </c>
      <c r="F309" s="16">
        <v>12798.376028999999</v>
      </c>
      <c r="G309" s="16">
        <v>-255.58</v>
      </c>
      <c r="H309" s="39">
        <v>34.493971000000002</v>
      </c>
    </row>
    <row r="310" spans="1:8" ht="12" x14ac:dyDescent="0.2">
      <c r="A310" s="37" t="s">
        <v>67</v>
      </c>
      <c r="B310" t="s">
        <v>115</v>
      </c>
      <c r="C310" s="16">
        <v>222.98</v>
      </c>
      <c r="D310" s="38">
        <v>-0.70664700000000003</v>
      </c>
      <c r="E310" s="16">
        <v>-1.5756810000000001</v>
      </c>
      <c r="F310" s="16">
        <v>224.55568099999999</v>
      </c>
      <c r="G310" s="16">
        <v>0</v>
      </c>
      <c r="H310" s="39">
        <v>-1.5756810000000001</v>
      </c>
    </row>
    <row r="311" spans="1:8" ht="12" x14ac:dyDescent="0.2">
      <c r="A311" s="37" t="s">
        <v>67</v>
      </c>
      <c r="B311" t="s">
        <v>116</v>
      </c>
      <c r="C311" s="16">
        <v>165.08</v>
      </c>
      <c r="D311" s="38">
        <v>-265.94166300000001</v>
      </c>
      <c r="E311" s="16">
        <v>-439.01649700000002</v>
      </c>
      <c r="F311" s="16">
        <v>604.096497</v>
      </c>
      <c r="G311" s="16">
        <v>-83.29</v>
      </c>
      <c r="H311" s="39">
        <v>-355.72649699999999</v>
      </c>
    </row>
    <row r="312" spans="1:8" ht="12" x14ac:dyDescent="0.2">
      <c r="A312" s="37" t="s">
        <v>67</v>
      </c>
      <c r="B312" t="s">
        <v>117</v>
      </c>
      <c r="C312" s="16">
        <v>54043.76</v>
      </c>
      <c r="D312" s="38">
        <v>26.765509000000002</v>
      </c>
      <c r="E312" s="16">
        <v>14465.087615</v>
      </c>
      <c r="F312" s="16">
        <v>39578.672384999998</v>
      </c>
      <c r="G312" s="16">
        <v>12326.42</v>
      </c>
      <c r="H312" s="39">
        <v>2138.6676149999998</v>
      </c>
    </row>
    <row r="313" spans="1:8" ht="12" x14ac:dyDescent="0.2">
      <c r="A313" s="37" t="s">
        <v>68</v>
      </c>
      <c r="B313" t="s">
        <v>113</v>
      </c>
      <c r="C313" s="16">
        <v>1705644.02</v>
      </c>
      <c r="D313" s="38">
        <v>3.5735709999999998</v>
      </c>
      <c r="E313" s="16">
        <v>60952.402419999999</v>
      </c>
      <c r="F313" s="16">
        <v>1644691.6175800001</v>
      </c>
      <c r="G313" s="16">
        <v>55605.55</v>
      </c>
      <c r="H313" s="39">
        <v>5346.8524200000002</v>
      </c>
    </row>
    <row r="314" spans="1:8" ht="12" x14ac:dyDescent="0.2">
      <c r="A314" s="37" t="s">
        <v>68</v>
      </c>
      <c r="B314" t="s">
        <v>114</v>
      </c>
      <c r="C314" s="16">
        <v>132895.71</v>
      </c>
      <c r="D314" s="38">
        <v>-1.757819</v>
      </c>
      <c r="E314" s="16">
        <v>-2336.0664179999999</v>
      </c>
      <c r="F314" s="16">
        <v>135231.77641799999</v>
      </c>
      <c r="G314" s="16">
        <v>-2583.67</v>
      </c>
      <c r="H314" s="39">
        <v>247.60358199999999</v>
      </c>
    </row>
    <row r="315" spans="1:8" ht="12" x14ac:dyDescent="0.2">
      <c r="A315" s="37" t="s">
        <v>68</v>
      </c>
      <c r="B315" t="s">
        <v>115</v>
      </c>
      <c r="C315" s="16">
        <v>5297.82</v>
      </c>
      <c r="D315" s="38">
        <v>-0.70664700000000003</v>
      </c>
      <c r="E315" s="16">
        <v>-37.436872000000001</v>
      </c>
      <c r="F315" s="16">
        <v>5335.2568719999999</v>
      </c>
      <c r="G315" s="16">
        <v>0</v>
      </c>
      <c r="H315" s="39">
        <v>-37.436872000000001</v>
      </c>
    </row>
    <row r="316" spans="1:8" ht="12" x14ac:dyDescent="0.2">
      <c r="A316" s="37" t="s">
        <v>68</v>
      </c>
      <c r="B316" t="s">
        <v>116</v>
      </c>
      <c r="C316" s="16">
        <v>2411.39</v>
      </c>
      <c r="D316" s="38">
        <v>-265.94166300000001</v>
      </c>
      <c r="E316" s="16">
        <v>-6412.8906619999998</v>
      </c>
      <c r="F316" s="16">
        <v>8824.2806619999992</v>
      </c>
      <c r="G316" s="16">
        <v>-2284.56</v>
      </c>
      <c r="H316" s="39">
        <v>-4128.3306620000003</v>
      </c>
    </row>
    <row r="317" spans="1:8" ht="12" x14ac:dyDescent="0.2">
      <c r="A317" s="37" t="s">
        <v>68</v>
      </c>
      <c r="B317" t="s">
        <v>117</v>
      </c>
      <c r="C317" s="16">
        <v>5079.3100000000004</v>
      </c>
      <c r="D317" s="38">
        <v>26.765509000000002</v>
      </c>
      <c r="E317" s="16">
        <v>1359.503191</v>
      </c>
      <c r="F317" s="16">
        <v>3719.8068090000002</v>
      </c>
      <c r="G317" s="16">
        <v>1108.19</v>
      </c>
      <c r="H317" s="39">
        <v>251.31319099999999</v>
      </c>
    </row>
    <row r="318" spans="1:8" ht="12" x14ac:dyDescent="0.2">
      <c r="A318" s="37" t="s">
        <v>69</v>
      </c>
      <c r="B318" t="s">
        <v>113</v>
      </c>
      <c r="C318" s="16">
        <v>6573711.9900000002</v>
      </c>
      <c r="D318" s="38">
        <v>3.5735709999999998</v>
      </c>
      <c r="E318" s="16">
        <v>234916.27438700001</v>
      </c>
      <c r="F318" s="16">
        <v>6338795.7156130001</v>
      </c>
      <c r="G318" s="16">
        <v>223407.35999999999</v>
      </c>
      <c r="H318" s="39">
        <v>11508.914387000001</v>
      </c>
    </row>
    <row r="319" spans="1:8" ht="12" x14ac:dyDescent="0.2">
      <c r="A319" s="37" t="s">
        <v>69</v>
      </c>
      <c r="B319" t="s">
        <v>114</v>
      </c>
      <c r="C319" s="16">
        <v>647226.62</v>
      </c>
      <c r="D319" s="38">
        <v>-1.757819</v>
      </c>
      <c r="E319" s="16">
        <v>-11377.074337</v>
      </c>
      <c r="F319" s="16">
        <v>658603.69433700002</v>
      </c>
      <c r="G319" s="16">
        <v>-12590.15</v>
      </c>
      <c r="H319" s="39">
        <v>1213.0756630000001</v>
      </c>
    </row>
    <row r="320" spans="1:8" ht="12" x14ac:dyDescent="0.2">
      <c r="A320" s="37" t="s">
        <v>69</v>
      </c>
      <c r="B320" t="s">
        <v>115</v>
      </c>
      <c r="C320" s="16">
        <v>43595.46</v>
      </c>
      <c r="D320" s="38">
        <v>-0.70664700000000003</v>
      </c>
      <c r="E320" s="16">
        <v>-308.06589600000001</v>
      </c>
      <c r="F320" s="16">
        <v>43903.525895999999</v>
      </c>
      <c r="G320" s="16">
        <v>0</v>
      </c>
      <c r="H320" s="39">
        <v>-308.06589600000001</v>
      </c>
    </row>
    <row r="321" spans="1:8" ht="12" x14ac:dyDescent="0.2">
      <c r="A321" s="37" t="s">
        <v>69</v>
      </c>
      <c r="B321" t="s">
        <v>116</v>
      </c>
      <c r="C321" s="16">
        <v>11920.05</v>
      </c>
      <c r="D321" s="38">
        <v>-265.94166300000001</v>
      </c>
      <c r="E321" s="16">
        <v>-31700.379173000001</v>
      </c>
      <c r="F321" s="16">
        <v>43620.429172999997</v>
      </c>
      <c r="G321" s="16">
        <v>-13873.82</v>
      </c>
      <c r="H321" s="39">
        <v>-17826.559173000001</v>
      </c>
    </row>
    <row r="322" spans="1:8" ht="12" x14ac:dyDescent="0.2">
      <c r="A322" s="37" t="s">
        <v>69</v>
      </c>
      <c r="B322" t="s">
        <v>117</v>
      </c>
      <c r="C322" s="16">
        <v>18158.55</v>
      </c>
      <c r="D322" s="38">
        <v>26.765509000000002</v>
      </c>
      <c r="E322" s="16">
        <v>4860.2283909999996</v>
      </c>
      <c r="F322" s="16">
        <v>13298.321609000001</v>
      </c>
      <c r="G322" s="16">
        <v>4016.87</v>
      </c>
      <c r="H322" s="39">
        <v>843.35839099999998</v>
      </c>
    </row>
    <row r="323" spans="1:8" ht="12" x14ac:dyDescent="0.2">
      <c r="A323" s="37" t="s">
        <v>70</v>
      </c>
      <c r="B323" t="s">
        <v>113</v>
      </c>
      <c r="C323" s="16">
        <v>63689.23</v>
      </c>
      <c r="D323" s="38">
        <v>3.5735709999999998</v>
      </c>
      <c r="E323" s="16">
        <v>2275.9799419999999</v>
      </c>
      <c r="F323" s="16">
        <v>61413.250057999998</v>
      </c>
      <c r="G323" s="16">
        <v>1856.68</v>
      </c>
      <c r="H323" s="39">
        <v>419.29994199999999</v>
      </c>
    </row>
    <row r="324" spans="1:8" ht="12" x14ac:dyDescent="0.2">
      <c r="A324" s="37" t="s">
        <v>70</v>
      </c>
      <c r="B324" t="s">
        <v>114</v>
      </c>
      <c r="C324" s="16">
        <v>3092.15</v>
      </c>
      <c r="D324" s="38">
        <v>-1.757819</v>
      </c>
      <c r="E324" s="16">
        <v>-54.354408999999997</v>
      </c>
      <c r="F324" s="16">
        <v>3146.5044090000001</v>
      </c>
      <c r="G324" s="16">
        <v>-59.69</v>
      </c>
      <c r="H324" s="39">
        <v>5.335591</v>
      </c>
    </row>
    <row r="325" spans="1:8" ht="12" x14ac:dyDescent="0.2">
      <c r="A325" s="37" t="s">
        <v>70</v>
      </c>
      <c r="B325" t="s">
        <v>115</v>
      </c>
      <c r="C325" s="16">
        <v>15.61</v>
      </c>
      <c r="D325" s="38">
        <v>-0.70664700000000003</v>
      </c>
      <c r="E325" s="16">
        <v>-0.110308</v>
      </c>
      <c r="F325" s="16">
        <v>15.720307999999999</v>
      </c>
      <c r="G325" s="16">
        <v>0</v>
      </c>
      <c r="H325" s="39">
        <v>-0.110308</v>
      </c>
    </row>
    <row r="326" spans="1:8" ht="12" x14ac:dyDescent="0.2">
      <c r="A326" s="37" t="s">
        <v>70</v>
      </c>
      <c r="B326" t="s">
        <v>116</v>
      </c>
      <c r="C326" s="16">
        <v>37.880000000000003</v>
      </c>
      <c r="D326" s="38">
        <v>-265.94166300000001</v>
      </c>
      <c r="E326" s="16">
        <v>-100.738702</v>
      </c>
      <c r="F326" s="16">
        <v>138.61870200000001</v>
      </c>
      <c r="G326" s="16">
        <v>-35.35</v>
      </c>
      <c r="H326" s="39">
        <v>-65.388701999999995</v>
      </c>
    </row>
    <row r="327" spans="1:8" ht="12" x14ac:dyDescent="0.2">
      <c r="A327" s="37" t="s">
        <v>70</v>
      </c>
      <c r="B327" t="s">
        <v>117</v>
      </c>
      <c r="C327" s="16">
        <v>7230.28</v>
      </c>
      <c r="D327" s="38">
        <v>26.765509000000002</v>
      </c>
      <c r="E327" s="16">
        <v>1935.221266</v>
      </c>
      <c r="F327" s="16">
        <v>5295.0587340000002</v>
      </c>
      <c r="G327" s="16">
        <v>1473.28</v>
      </c>
      <c r="H327" s="39">
        <v>461.94126599999998</v>
      </c>
    </row>
    <row r="328" spans="1:8" ht="12" x14ac:dyDescent="0.2">
      <c r="A328" s="37" t="s">
        <v>71</v>
      </c>
      <c r="B328" t="s">
        <v>113</v>
      </c>
      <c r="C328" s="16">
        <v>1232040.21</v>
      </c>
      <c r="D328" s="38">
        <v>3.5735709999999998</v>
      </c>
      <c r="E328" s="16">
        <v>44027.833356000003</v>
      </c>
      <c r="F328" s="16">
        <v>1188012.3766439999</v>
      </c>
      <c r="G328" s="16">
        <v>46761.2</v>
      </c>
      <c r="H328" s="39">
        <v>-2733.3666440000002</v>
      </c>
    </row>
    <row r="329" spans="1:8" ht="12" x14ac:dyDescent="0.2">
      <c r="A329" s="37" t="s">
        <v>71</v>
      </c>
      <c r="B329" t="s">
        <v>114</v>
      </c>
      <c r="C329" s="16">
        <v>51059.83</v>
      </c>
      <c r="D329" s="38">
        <v>-1.757819</v>
      </c>
      <c r="E329" s="16">
        <v>-897.53953799999999</v>
      </c>
      <c r="F329" s="16">
        <v>51957.369537999999</v>
      </c>
      <c r="G329" s="16">
        <v>-962.83</v>
      </c>
      <c r="H329" s="39">
        <v>65.290462000000005</v>
      </c>
    </row>
    <row r="330" spans="1:8" ht="12" x14ac:dyDescent="0.2">
      <c r="A330" s="37" t="s">
        <v>71</v>
      </c>
      <c r="B330" t="s">
        <v>115</v>
      </c>
      <c r="C330" s="16">
        <v>5522.99</v>
      </c>
      <c r="D330" s="38">
        <v>-0.70664700000000003</v>
      </c>
      <c r="E330" s="16">
        <v>-39.028028999999997</v>
      </c>
      <c r="F330" s="16">
        <v>5562.0180289999998</v>
      </c>
      <c r="G330" s="16">
        <v>0</v>
      </c>
      <c r="H330" s="39">
        <v>-39.028028999999997</v>
      </c>
    </row>
    <row r="331" spans="1:8" ht="12" x14ac:dyDescent="0.2">
      <c r="A331" s="37" t="s">
        <v>71</v>
      </c>
      <c r="B331" t="s">
        <v>116</v>
      </c>
      <c r="C331" s="16">
        <v>1358.56</v>
      </c>
      <c r="D331" s="38">
        <v>-265.94166300000001</v>
      </c>
      <c r="E331" s="16">
        <v>-3612.9770530000001</v>
      </c>
      <c r="F331" s="16">
        <v>4971.537053</v>
      </c>
      <c r="G331" s="16">
        <v>-2502.75</v>
      </c>
      <c r="H331" s="39">
        <v>-1110.2270530000001</v>
      </c>
    </row>
    <row r="332" spans="1:8" ht="12" x14ac:dyDescent="0.2">
      <c r="A332" s="37" t="s">
        <v>71</v>
      </c>
      <c r="B332" t="s">
        <v>117</v>
      </c>
      <c r="C332" s="16">
        <v>8536.32</v>
      </c>
      <c r="D332" s="38">
        <v>26.765509000000002</v>
      </c>
      <c r="E332" s="16">
        <v>2284.7895239999998</v>
      </c>
      <c r="F332" s="16">
        <v>6251.5304759999999</v>
      </c>
      <c r="G332" s="16">
        <v>1936.89</v>
      </c>
      <c r="H332" s="39">
        <v>347.89952399999999</v>
      </c>
    </row>
    <row r="333" spans="1:8" ht="12" x14ac:dyDescent="0.2">
      <c r="A333" s="37" t="s">
        <v>72</v>
      </c>
      <c r="B333" t="s">
        <v>113</v>
      </c>
      <c r="C333" s="16">
        <v>23295467.550000001</v>
      </c>
      <c r="D333" s="38">
        <v>3.5735709999999998</v>
      </c>
      <c r="E333" s="16">
        <v>832480.10488799994</v>
      </c>
      <c r="F333" s="16">
        <v>22462987.445112001</v>
      </c>
      <c r="G333" s="16">
        <v>804785.18</v>
      </c>
      <c r="H333" s="39">
        <v>27694.924888000001</v>
      </c>
    </row>
    <row r="334" spans="1:8" ht="12" x14ac:dyDescent="0.2">
      <c r="A334" s="37" t="s">
        <v>72</v>
      </c>
      <c r="B334" t="s">
        <v>114</v>
      </c>
      <c r="C334" s="16">
        <v>2632844.7000000002</v>
      </c>
      <c r="D334" s="38">
        <v>-1.757819</v>
      </c>
      <c r="E334" s="16">
        <v>-46280.651847000001</v>
      </c>
      <c r="F334" s="16">
        <v>2679125.351847</v>
      </c>
      <c r="G334" s="16">
        <v>-49976.74</v>
      </c>
      <c r="H334" s="39">
        <v>3696.0881530000001</v>
      </c>
    </row>
    <row r="335" spans="1:8" ht="12" x14ac:dyDescent="0.2">
      <c r="A335" s="37" t="s">
        <v>72</v>
      </c>
      <c r="B335" t="s">
        <v>115</v>
      </c>
      <c r="C335" s="16">
        <v>208172.18</v>
      </c>
      <c r="D335" s="38">
        <v>-0.70664700000000003</v>
      </c>
      <c r="E335" s="16">
        <v>-1471.0419199999999</v>
      </c>
      <c r="F335" s="16">
        <v>209643.22192000001</v>
      </c>
      <c r="G335" s="16">
        <v>0</v>
      </c>
      <c r="H335" s="39">
        <v>-1471.0419199999999</v>
      </c>
    </row>
    <row r="336" spans="1:8" ht="12" x14ac:dyDescent="0.2">
      <c r="A336" s="37" t="s">
        <v>72</v>
      </c>
      <c r="B336" t="s">
        <v>116</v>
      </c>
      <c r="C336" s="16">
        <v>52551.57</v>
      </c>
      <c r="D336" s="38">
        <v>-265.94166300000001</v>
      </c>
      <c r="E336" s="16">
        <v>-139756.51906699999</v>
      </c>
      <c r="F336" s="16">
        <v>192308.08906699999</v>
      </c>
      <c r="G336" s="16">
        <v>-55361.86</v>
      </c>
      <c r="H336" s="39">
        <v>-84394.659067000001</v>
      </c>
    </row>
    <row r="337" spans="1:8" ht="12" x14ac:dyDescent="0.2">
      <c r="A337" s="37" t="s">
        <v>72</v>
      </c>
      <c r="B337" t="s">
        <v>117</v>
      </c>
      <c r="C337" s="16">
        <v>100652.37</v>
      </c>
      <c r="D337" s="38">
        <v>26.765509000000002</v>
      </c>
      <c r="E337" s="16">
        <v>26940.119463999999</v>
      </c>
      <c r="F337" s="16">
        <v>73712.250536000007</v>
      </c>
      <c r="G337" s="16">
        <v>22309.08</v>
      </c>
      <c r="H337" s="39">
        <v>4631.0394640000004</v>
      </c>
    </row>
    <row r="338" spans="1:8" ht="12" x14ac:dyDescent="0.2">
      <c r="A338" s="37" t="s">
        <v>73</v>
      </c>
      <c r="B338" t="s">
        <v>113</v>
      </c>
      <c r="C338" s="16">
        <v>5478721.6600000001</v>
      </c>
      <c r="D338" s="38">
        <v>3.5735709999999998</v>
      </c>
      <c r="E338" s="16">
        <v>195786.01598699999</v>
      </c>
      <c r="F338" s="16">
        <v>5282935.6440129997</v>
      </c>
      <c r="G338" s="16">
        <v>172451.44</v>
      </c>
      <c r="H338" s="39">
        <v>23334.575987</v>
      </c>
    </row>
    <row r="339" spans="1:8" ht="12" x14ac:dyDescent="0.2">
      <c r="A339" s="37" t="s">
        <v>73</v>
      </c>
      <c r="B339" t="s">
        <v>114</v>
      </c>
      <c r="C339" s="16">
        <v>475893.82</v>
      </c>
      <c r="D339" s="38">
        <v>-1.757819</v>
      </c>
      <c r="E339" s="16">
        <v>-8365.3533380000008</v>
      </c>
      <c r="F339" s="16">
        <v>484259.17333800002</v>
      </c>
      <c r="G339" s="16">
        <v>-9122.1200000000008</v>
      </c>
      <c r="H339" s="39">
        <v>756.766662</v>
      </c>
    </row>
    <row r="340" spans="1:8" ht="12" x14ac:dyDescent="0.2">
      <c r="A340" s="37" t="s">
        <v>73</v>
      </c>
      <c r="B340" t="s">
        <v>115</v>
      </c>
      <c r="C340" s="16">
        <v>27449.33</v>
      </c>
      <c r="D340" s="38">
        <v>-0.70664700000000003</v>
      </c>
      <c r="E340" s="16">
        <v>-193.969795</v>
      </c>
      <c r="F340" s="16">
        <v>27643.299794999999</v>
      </c>
      <c r="G340" s="16">
        <v>0</v>
      </c>
      <c r="H340" s="39">
        <v>-193.969795</v>
      </c>
    </row>
    <row r="341" spans="1:8" ht="12" x14ac:dyDescent="0.2">
      <c r="A341" s="37" t="s">
        <v>73</v>
      </c>
      <c r="B341" t="s">
        <v>116</v>
      </c>
      <c r="C341" s="16">
        <v>9278.76</v>
      </c>
      <c r="D341" s="38">
        <v>-265.94166300000001</v>
      </c>
      <c r="E341" s="16">
        <v>-24676.088628000001</v>
      </c>
      <c r="F341" s="16">
        <v>33954.848628</v>
      </c>
      <c r="G341" s="16">
        <v>-8224.26</v>
      </c>
      <c r="H341" s="39">
        <v>-16451.828627999999</v>
      </c>
    </row>
    <row r="342" spans="1:8" ht="12" x14ac:dyDescent="0.2">
      <c r="A342" s="37" t="s">
        <v>73</v>
      </c>
      <c r="B342" t="s">
        <v>117</v>
      </c>
      <c r="C342" s="16">
        <v>29017.18</v>
      </c>
      <c r="D342" s="38">
        <v>26.765509000000002</v>
      </c>
      <c r="E342" s="16">
        <v>7766.5960150000001</v>
      </c>
      <c r="F342" s="16">
        <v>21250.583985000001</v>
      </c>
      <c r="G342" s="16">
        <v>6170.73</v>
      </c>
      <c r="H342" s="39">
        <v>1595.8660150000001</v>
      </c>
    </row>
    <row r="343" spans="1:8" ht="12" x14ac:dyDescent="0.2">
      <c r="A343" s="37" t="s">
        <v>74</v>
      </c>
      <c r="B343" t="s">
        <v>113</v>
      </c>
      <c r="C343" s="16">
        <v>59275.98</v>
      </c>
      <c r="D343" s="38">
        <v>3.5735709999999998</v>
      </c>
      <c r="E343" s="16">
        <v>2118.2693129999998</v>
      </c>
      <c r="F343" s="16">
        <v>57157.710686999999</v>
      </c>
      <c r="G343" s="16">
        <v>2040.28</v>
      </c>
      <c r="H343" s="39">
        <v>77.989312999999996</v>
      </c>
    </row>
    <row r="344" spans="1:8" ht="12" x14ac:dyDescent="0.2">
      <c r="A344" s="37" t="s">
        <v>74</v>
      </c>
      <c r="B344" t="s">
        <v>114</v>
      </c>
      <c r="C344" s="16">
        <v>6664.95</v>
      </c>
      <c r="D344" s="38">
        <v>-1.757819</v>
      </c>
      <c r="E344" s="16">
        <v>-117.157776</v>
      </c>
      <c r="F344" s="16">
        <v>6782.1077759999998</v>
      </c>
      <c r="G344" s="16">
        <v>-124.71</v>
      </c>
      <c r="H344" s="39">
        <v>7.5522239999999998</v>
      </c>
    </row>
    <row r="345" spans="1:8" ht="12" x14ac:dyDescent="0.2">
      <c r="A345" s="37" t="s">
        <v>74</v>
      </c>
      <c r="B345" t="s">
        <v>115</v>
      </c>
      <c r="C345" s="16">
        <v>35.5</v>
      </c>
      <c r="D345" s="38">
        <v>-0.70664700000000003</v>
      </c>
      <c r="E345" s="16">
        <v>-0.25086000000000003</v>
      </c>
      <c r="F345" s="16">
        <v>35.750860000000003</v>
      </c>
      <c r="G345" s="16">
        <v>0</v>
      </c>
      <c r="H345" s="39">
        <v>-0.25086000000000003</v>
      </c>
    </row>
    <row r="346" spans="1:8" ht="12" x14ac:dyDescent="0.2">
      <c r="A346" s="37" t="s">
        <v>74</v>
      </c>
      <c r="B346" t="s">
        <v>116</v>
      </c>
      <c r="C346" s="16">
        <v>62.78</v>
      </c>
      <c r="D346" s="38">
        <v>-265.94166300000001</v>
      </c>
      <c r="E346" s="16">
        <v>-166.95817600000001</v>
      </c>
      <c r="F346" s="16">
        <v>229.73817600000001</v>
      </c>
      <c r="G346" s="16">
        <v>-91.07</v>
      </c>
      <c r="H346" s="39">
        <v>-75.888176000000001</v>
      </c>
    </row>
    <row r="347" spans="1:8" ht="12" x14ac:dyDescent="0.2">
      <c r="A347" s="37" t="s">
        <v>74</v>
      </c>
      <c r="B347" t="s">
        <v>117</v>
      </c>
      <c r="C347" s="16">
        <v>31100.98</v>
      </c>
      <c r="D347" s="38">
        <v>26.765509000000002</v>
      </c>
      <c r="E347" s="16">
        <v>8324.3356980000008</v>
      </c>
      <c r="F347" s="16">
        <v>22776.644302000001</v>
      </c>
      <c r="G347" s="16">
        <v>8059.4</v>
      </c>
      <c r="H347" s="39">
        <v>264.935698</v>
      </c>
    </row>
    <row r="348" spans="1:8" ht="12" x14ac:dyDescent="0.2">
      <c r="A348" s="37" t="s">
        <v>12</v>
      </c>
      <c r="B348" t="s">
        <v>113</v>
      </c>
      <c r="C348" s="16">
        <v>56718.71</v>
      </c>
      <c r="D348" s="38">
        <v>3.5735709999999998</v>
      </c>
      <c r="E348" s="16">
        <v>2026.8834509999999</v>
      </c>
      <c r="F348" s="16">
        <v>54691.826548999998</v>
      </c>
      <c r="G348" s="16">
        <v>1620.63</v>
      </c>
      <c r="H348" s="39">
        <v>406.25345099999998</v>
      </c>
    </row>
    <row r="349" spans="1:8" ht="12" x14ac:dyDescent="0.2">
      <c r="A349" s="37" t="s">
        <v>12</v>
      </c>
      <c r="B349" t="s">
        <v>114</v>
      </c>
      <c r="C349" s="16">
        <v>2949.22</v>
      </c>
      <c r="D349" s="38">
        <v>-1.757819</v>
      </c>
      <c r="E349" s="16">
        <v>-51.841957999999998</v>
      </c>
      <c r="F349" s="16">
        <v>3001.0619579999998</v>
      </c>
      <c r="G349" s="16">
        <v>-56.29</v>
      </c>
      <c r="H349" s="39">
        <v>4.4480420000000001</v>
      </c>
    </row>
    <row r="350" spans="1:8" ht="12" x14ac:dyDescent="0.2">
      <c r="A350" s="37" t="s">
        <v>12</v>
      </c>
      <c r="B350" t="s">
        <v>115</v>
      </c>
      <c r="C350" s="16">
        <v>24.49</v>
      </c>
      <c r="D350" s="38">
        <v>-0.70664700000000003</v>
      </c>
      <c r="E350" s="16">
        <v>-0.17305799999999999</v>
      </c>
      <c r="F350" s="16">
        <v>24.663057999999999</v>
      </c>
      <c r="G350" s="16">
        <v>0</v>
      </c>
      <c r="H350" s="39">
        <v>-0.17305799999999999</v>
      </c>
    </row>
    <row r="351" spans="1:8" ht="12" x14ac:dyDescent="0.2">
      <c r="A351" s="37" t="s">
        <v>12</v>
      </c>
      <c r="B351" t="s">
        <v>116</v>
      </c>
      <c r="C351" s="16">
        <v>38.299999999999997</v>
      </c>
      <c r="D351" s="38">
        <v>-265.94166300000001</v>
      </c>
      <c r="E351" s="16">
        <v>-101.85565699999999</v>
      </c>
      <c r="F351" s="16">
        <v>140.15565699999999</v>
      </c>
      <c r="G351" s="16">
        <v>-28.5</v>
      </c>
      <c r="H351" s="39">
        <v>-73.355656999999994</v>
      </c>
    </row>
    <row r="352" spans="1:8" ht="12" x14ac:dyDescent="0.2">
      <c r="A352" s="37" t="s">
        <v>12</v>
      </c>
      <c r="B352" t="s">
        <v>117</v>
      </c>
      <c r="C352" s="16">
        <v>19274.98</v>
      </c>
      <c r="D352" s="38">
        <v>26.765509000000002</v>
      </c>
      <c r="E352" s="16">
        <v>5159.0465670000003</v>
      </c>
      <c r="F352" s="16">
        <v>14115.933433</v>
      </c>
      <c r="G352" s="16">
        <v>4547.07</v>
      </c>
      <c r="H352" s="39">
        <v>611.97656700000005</v>
      </c>
    </row>
    <row r="353" spans="1:8" ht="12" x14ac:dyDescent="0.2">
      <c r="A353" s="37" t="s">
        <v>75</v>
      </c>
      <c r="B353" t="s">
        <v>113</v>
      </c>
      <c r="C353" s="16">
        <v>1275036.1499999999</v>
      </c>
      <c r="D353" s="38">
        <v>3.5735709999999998</v>
      </c>
      <c r="E353" s="16">
        <v>45564.323858999996</v>
      </c>
      <c r="F353" s="16">
        <v>1229471.826141</v>
      </c>
      <c r="G353" s="16">
        <v>42754.02</v>
      </c>
      <c r="H353" s="39">
        <v>2810.3038590000001</v>
      </c>
    </row>
    <row r="354" spans="1:8" ht="12" x14ac:dyDescent="0.2">
      <c r="A354" s="37" t="s">
        <v>75</v>
      </c>
      <c r="B354" t="s">
        <v>114</v>
      </c>
      <c r="C354" s="16">
        <v>88673.76</v>
      </c>
      <c r="D354" s="38">
        <v>-1.757819</v>
      </c>
      <c r="E354" s="16">
        <v>-1558.724453</v>
      </c>
      <c r="F354" s="16">
        <v>90232.484452999997</v>
      </c>
      <c r="G354" s="16">
        <v>-1702.08</v>
      </c>
      <c r="H354" s="39">
        <v>143.355547</v>
      </c>
    </row>
    <row r="355" spans="1:8" ht="12" x14ac:dyDescent="0.2">
      <c r="A355" s="37" t="s">
        <v>75</v>
      </c>
      <c r="B355" t="s">
        <v>115</v>
      </c>
      <c r="C355" s="16">
        <v>5803.74</v>
      </c>
      <c r="D355" s="38">
        <v>-0.70664700000000003</v>
      </c>
      <c r="E355" s="16">
        <v>-41.011938999999998</v>
      </c>
      <c r="F355" s="16">
        <v>5844.7519389999998</v>
      </c>
      <c r="G355" s="16">
        <v>0</v>
      </c>
      <c r="H355" s="39">
        <v>-41.011938999999998</v>
      </c>
    </row>
    <row r="356" spans="1:8" ht="12" x14ac:dyDescent="0.2">
      <c r="A356" s="37" t="s">
        <v>75</v>
      </c>
      <c r="B356" t="s">
        <v>116</v>
      </c>
      <c r="C356" s="16">
        <v>1715.97</v>
      </c>
      <c r="D356" s="38">
        <v>-265.94166300000001</v>
      </c>
      <c r="E356" s="16">
        <v>-4563.4791509999995</v>
      </c>
      <c r="F356" s="16">
        <v>6279.4491509999998</v>
      </c>
      <c r="G356" s="16">
        <v>-1985.53</v>
      </c>
      <c r="H356" s="39">
        <v>-2577.9491509999998</v>
      </c>
    </row>
    <row r="357" spans="1:8" ht="12" x14ac:dyDescent="0.2">
      <c r="A357" s="37" t="s">
        <v>75</v>
      </c>
      <c r="B357" t="s">
        <v>117</v>
      </c>
      <c r="C357" s="16">
        <v>2049.83</v>
      </c>
      <c r="D357" s="38">
        <v>26.765509000000002</v>
      </c>
      <c r="E357" s="16">
        <v>548.64743999999996</v>
      </c>
      <c r="F357" s="16">
        <v>1501.18256</v>
      </c>
      <c r="G357" s="16">
        <v>455.27</v>
      </c>
      <c r="H357" s="39">
        <v>93.377440000000007</v>
      </c>
    </row>
    <row r="358" spans="1:8" ht="12" x14ac:dyDescent="0.2">
      <c r="A358" s="37" t="s">
        <v>76</v>
      </c>
      <c r="B358" t="s">
        <v>113</v>
      </c>
      <c r="C358" s="16">
        <v>72622.63</v>
      </c>
      <c r="D358" s="38">
        <v>3.5735709999999998</v>
      </c>
      <c r="E358" s="16">
        <v>2595.2213449999999</v>
      </c>
      <c r="F358" s="16">
        <v>70027.408655000007</v>
      </c>
      <c r="G358" s="16">
        <v>2305.3000000000002</v>
      </c>
      <c r="H358" s="39">
        <v>289.92134499999997</v>
      </c>
    </row>
    <row r="359" spans="1:8" ht="12" x14ac:dyDescent="0.2">
      <c r="A359" s="37" t="s">
        <v>76</v>
      </c>
      <c r="B359" t="s">
        <v>114</v>
      </c>
      <c r="C359" s="16">
        <v>2164.61</v>
      </c>
      <c r="D359" s="38">
        <v>-1.757819</v>
      </c>
      <c r="E359" s="16">
        <v>-38.049931999999998</v>
      </c>
      <c r="F359" s="16">
        <v>2202.659932</v>
      </c>
      <c r="G359" s="16">
        <v>-39.35</v>
      </c>
      <c r="H359" s="39">
        <v>1.300068</v>
      </c>
    </row>
    <row r="360" spans="1:8" ht="12" x14ac:dyDescent="0.2">
      <c r="A360" s="37" t="s">
        <v>76</v>
      </c>
      <c r="B360" t="s">
        <v>115</v>
      </c>
      <c r="C360" s="16">
        <v>135.30000000000001</v>
      </c>
      <c r="D360" s="38">
        <v>-0.70664700000000003</v>
      </c>
      <c r="E360" s="16">
        <v>-0.95609299999999997</v>
      </c>
      <c r="F360" s="16">
        <v>136.25609299999999</v>
      </c>
      <c r="G360" s="16">
        <v>0</v>
      </c>
      <c r="H360" s="39">
        <v>-0.95609299999999997</v>
      </c>
    </row>
    <row r="361" spans="1:8" ht="12" x14ac:dyDescent="0.2">
      <c r="A361" s="37" t="s">
        <v>76</v>
      </c>
      <c r="B361" t="s">
        <v>116</v>
      </c>
      <c r="C361" s="16">
        <v>65.59</v>
      </c>
      <c r="D361" s="38">
        <v>-265.94166300000001</v>
      </c>
      <c r="E361" s="16">
        <v>-174.43113700000001</v>
      </c>
      <c r="F361" s="16">
        <v>240.02113700000001</v>
      </c>
      <c r="G361" s="16">
        <v>-80.38</v>
      </c>
      <c r="H361" s="39">
        <v>-94.051136999999997</v>
      </c>
    </row>
    <row r="362" spans="1:8" ht="12" x14ac:dyDescent="0.2">
      <c r="A362" s="37" t="s">
        <v>76</v>
      </c>
      <c r="B362" t="s">
        <v>117</v>
      </c>
      <c r="C362" s="16">
        <v>350.6</v>
      </c>
      <c r="D362" s="38">
        <v>26.765509000000002</v>
      </c>
      <c r="E362" s="16">
        <v>93.839876000000004</v>
      </c>
      <c r="F362" s="16">
        <v>256.76012400000002</v>
      </c>
      <c r="G362" s="16">
        <v>78.69</v>
      </c>
      <c r="H362" s="39">
        <v>15.149876000000001</v>
      </c>
    </row>
    <row r="363" spans="1:8" ht="12" x14ac:dyDescent="0.2">
      <c r="A363" s="37" t="s">
        <v>77</v>
      </c>
      <c r="B363" t="s">
        <v>113</v>
      </c>
      <c r="C363" s="16">
        <v>591950.56999999995</v>
      </c>
      <c r="D363" s="38">
        <v>3.5735709999999998</v>
      </c>
      <c r="E363" s="16">
        <v>21153.774721999998</v>
      </c>
      <c r="F363" s="16">
        <v>570796.79527799995</v>
      </c>
      <c r="G363" s="16">
        <v>17918.36</v>
      </c>
      <c r="H363" s="39">
        <v>3235.414722</v>
      </c>
    </row>
    <row r="364" spans="1:8" ht="12" x14ac:dyDescent="0.2">
      <c r="A364" s="37" t="s">
        <v>77</v>
      </c>
      <c r="B364" t="s">
        <v>114</v>
      </c>
      <c r="C364" s="16">
        <v>28023.83</v>
      </c>
      <c r="D364" s="38">
        <v>-1.757819</v>
      </c>
      <c r="E364" s="16">
        <v>-492.60828800000002</v>
      </c>
      <c r="F364" s="16">
        <v>28516.438288000001</v>
      </c>
      <c r="G364" s="16">
        <v>-555.32000000000005</v>
      </c>
      <c r="H364" s="39">
        <v>62.711711999999999</v>
      </c>
    </row>
    <row r="365" spans="1:8" ht="12" x14ac:dyDescent="0.2">
      <c r="A365" s="37" t="s">
        <v>77</v>
      </c>
      <c r="B365" t="s">
        <v>115</v>
      </c>
      <c r="C365" s="16">
        <v>678.8</v>
      </c>
      <c r="D365" s="38">
        <v>-0.70664700000000003</v>
      </c>
      <c r="E365" s="16">
        <v>-4.7967180000000003</v>
      </c>
      <c r="F365" s="16">
        <v>683.59671800000001</v>
      </c>
      <c r="G365" s="16">
        <v>0</v>
      </c>
      <c r="H365" s="39">
        <v>-4.7967180000000003</v>
      </c>
    </row>
    <row r="366" spans="1:8" ht="12" x14ac:dyDescent="0.2">
      <c r="A366" s="37" t="s">
        <v>77</v>
      </c>
      <c r="B366" t="s">
        <v>116</v>
      </c>
      <c r="C366" s="16">
        <v>428.53</v>
      </c>
      <c r="D366" s="38">
        <v>-265.94166300000001</v>
      </c>
      <c r="E366" s="16">
        <v>-1139.639807</v>
      </c>
      <c r="F366" s="16">
        <v>1568.169807</v>
      </c>
      <c r="G366" s="16">
        <v>-370.01</v>
      </c>
      <c r="H366" s="39">
        <v>-769.62980700000003</v>
      </c>
    </row>
    <row r="367" spans="1:8" ht="12" x14ac:dyDescent="0.2">
      <c r="A367" s="37" t="s">
        <v>77</v>
      </c>
      <c r="B367" t="s">
        <v>117</v>
      </c>
      <c r="C367" s="16">
        <v>47240.24</v>
      </c>
      <c r="D367" s="38">
        <v>26.765509000000002</v>
      </c>
      <c r="E367" s="16">
        <v>12644.090835999999</v>
      </c>
      <c r="F367" s="16">
        <v>34596.149164000002</v>
      </c>
      <c r="G367" s="16">
        <v>10510.83</v>
      </c>
      <c r="H367" s="39">
        <v>2133.2608359999999</v>
      </c>
    </row>
    <row r="368" spans="1:8" ht="12" x14ac:dyDescent="0.2">
      <c r="A368" s="37" t="s">
        <v>78</v>
      </c>
      <c r="B368" t="s">
        <v>113</v>
      </c>
      <c r="C368" s="16">
        <v>95918.75</v>
      </c>
      <c r="D368" s="38">
        <v>3.5735709999999998</v>
      </c>
      <c r="E368" s="16">
        <v>3427.7247659999998</v>
      </c>
      <c r="F368" s="16">
        <v>92491.025234000001</v>
      </c>
      <c r="G368" s="16">
        <v>3691.29</v>
      </c>
      <c r="H368" s="39">
        <v>-263.56523399999998</v>
      </c>
    </row>
    <row r="369" spans="1:8" ht="12" x14ac:dyDescent="0.2">
      <c r="A369" s="37" t="s">
        <v>78</v>
      </c>
      <c r="B369" t="s">
        <v>114</v>
      </c>
      <c r="C369" s="16">
        <v>5490.95</v>
      </c>
      <c r="D369" s="38">
        <v>-1.757819</v>
      </c>
      <c r="E369" s="16">
        <v>-96.520977999999999</v>
      </c>
      <c r="F369" s="16">
        <v>5587.4709780000003</v>
      </c>
      <c r="G369" s="16">
        <v>-109.04</v>
      </c>
      <c r="H369" s="39">
        <v>12.519022</v>
      </c>
    </row>
    <row r="370" spans="1:8" ht="12" x14ac:dyDescent="0.2">
      <c r="A370" s="37" t="s">
        <v>78</v>
      </c>
      <c r="B370" t="s">
        <v>115</v>
      </c>
      <c r="C370" s="16">
        <v>124.62</v>
      </c>
      <c r="D370" s="38">
        <v>-0.70664700000000003</v>
      </c>
      <c r="E370" s="16">
        <v>-0.88062300000000004</v>
      </c>
      <c r="F370" s="16">
        <v>125.500623</v>
      </c>
      <c r="G370" s="16">
        <v>0</v>
      </c>
      <c r="H370" s="39">
        <v>-0.88062300000000004</v>
      </c>
    </row>
    <row r="371" spans="1:8" ht="12" x14ac:dyDescent="0.2">
      <c r="A371" s="37" t="s">
        <v>78</v>
      </c>
      <c r="B371" t="s">
        <v>116</v>
      </c>
      <c r="C371" s="16">
        <v>95.51</v>
      </c>
      <c r="D371" s="38">
        <v>-265.94166300000001</v>
      </c>
      <c r="E371" s="16">
        <v>-254.00088199999999</v>
      </c>
      <c r="F371" s="16">
        <v>349.51088199999998</v>
      </c>
      <c r="G371" s="16">
        <v>-57.65</v>
      </c>
      <c r="H371" s="39">
        <v>-196.35088200000001</v>
      </c>
    </row>
    <row r="372" spans="1:8" ht="12" x14ac:dyDescent="0.2">
      <c r="A372" s="37" t="s">
        <v>78</v>
      </c>
      <c r="B372" t="s">
        <v>117</v>
      </c>
      <c r="C372" s="16">
        <v>25421.26</v>
      </c>
      <c r="D372" s="38">
        <v>26.765509000000002</v>
      </c>
      <c r="E372" s="16">
        <v>6804.1297119999999</v>
      </c>
      <c r="F372" s="16">
        <v>18617.130288</v>
      </c>
      <c r="G372" s="16">
        <v>4746.1400000000003</v>
      </c>
      <c r="H372" s="39">
        <v>2057.9897120000001</v>
      </c>
    </row>
    <row r="373" spans="1:8" ht="12" x14ac:dyDescent="0.2">
      <c r="A373" s="37" t="s">
        <v>79</v>
      </c>
      <c r="B373" t="s">
        <v>113</v>
      </c>
      <c r="C373" s="16">
        <v>63579.25</v>
      </c>
      <c r="D373" s="38">
        <v>3.5735709999999998</v>
      </c>
      <c r="E373" s="16">
        <v>2272.049728</v>
      </c>
      <c r="F373" s="16">
        <v>61307.200272000002</v>
      </c>
      <c r="G373" s="16">
        <v>2000.18</v>
      </c>
      <c r="H373" s="39">
        <v>271.86972800000001</v>
      </c>
    </row>
    <row r="374" spans="1:8" ht="12" x14ac:dyDescent="0.2">
      <c r="A374" s="37" t="s">
        <v>79</v>
      </c>
      <c r="B374" t="s">
        <v>114</v>
      </c>
      <c r="C374" s="16">
        <v>6440.53</v>
      </c>
      <c r="D374" s="38">
        <v>-1.757819</v>
      </c>
      <c r="E374" s="16">
        <v>-113.212878</v>
      </c>
      <c r="F374" s="16">
        <v>6553.742878</v>
      </c>
      <c r="G374" s="16">
        <v>-127.93</v>
      </c>
      <c r="H374" s="39">
        <v>14.717122</v>
      </c>
    </row>
    <row r="375" spans="1:8" ht="12" x14ac:dyDescent="0.2">
      <c r="A375" s="37" t="s">
        <v>79</v>
      </c>
      <c r="B375" t="s">
        <v>115</v>
      </c>
      <c r="C375" s="16">
        <v>20.7</v>
      </c>
      <c r="D375" s="38">
        <v>-0.70664700000000003</v>
      </c>
      <c r="E375" s="16">
        <v>-0.14627599999999999</v>
      </c>
      <c r="F375" s="16">
        <v>20.846276</v>
      </c>
      <c r="G375" s="16">
        <v>0</v>
      </c>
      <c r="H375" s="39">
        <v>-0.14627599999999999</v>
      </c>
    </row>
    <row r="376" spans="1:8" ht="12" x14ac:dyDescent="0.2">
      <c r="A376" s="37" t="s">
        <v>79</v>
      </c>
      <c r="B376" t="s">
        <v>116</v>
      </c>
      <c r="C376" s="16">
        <v>56.38</v>
      </c>
      <c r="D376" s="38">
        <v>-265.94166300000001</v>
      </c>
      <c r="E376" s="16">
        <v>-149.93790899999999</v>
      </c>
      <c r="F376" s="16">
        <v>206.31790899999999</v>
      </c>
      <c r="G376" s="16">
        <v>-49.64</v>
      </c>
      <c r="H376" s="39">
        <v>-100.297909</v>
      </c>
    </row>
    <row r="377" spans="1:8" ht="12" x14ac:dyDescent="0.2">
      <c r="A377" s="37" t="s">
        <v>79</v>
      </c>
      <c r="B377" t="s">
        <v>117</v>
      </c>
      <c r="C377" s="16">
        <v>4278.91</v>
      </c>
      <c r="D377" s="38">
        <v>26.765509000000002</v>
      </c>
      <c r="E377" s="16">
        <v>1145.272054</v>
      </c>
      <c r="F377" s="16">
        <v>3133.6379459999998</v>
      </c>
      <c r="G377" s="16">
        <v>1130.77</v>
      </c>
      <c r="H377" s="39">
        <v>14.502053999999999</v>
      </c>
    </row>
    <row r="378" spans="1:8" ht="12" x14ac:dyDescent="0.2">
      <c r="A378" s="37" t="s">
        <v>80</v>
      </c>
      <c r="B378" t="s">
        <v>113</v>
      </c>
      <c r="C378" s="16">
        <v>914786.94</v>
      </c>
      <c r="D378" s="38">
        <v>3.5735709999999998</v>
      </c>
      <c r="E378" s="16">
        <v>32690.562064000002</v>
      </c>
      <c r="F378" s="16">
        <v>882096.377936</v>
      </c>
      <c r="G378" s="16">
        <v>29870.52</v>
      </c>
      <c r="H378" s="39">
        <v>2820.0420640000002</v>
      </c>
    </row>
    <row r="379" spans="1:8" ht="12" x14ac:dyDescent="0.2">
      <c r="A379" s="37" t="s">
        <v>80</v>
      </c>
      <c r="B379" t="s">
        <v>114</v>
      </c>
      <c r="C379" s="16">
        <v>29202.06</v>
      </c>
      <c r="D379" s="38">
        <v>-1.757819</v>
      </c>
      <c r="E379" s="16">
        <v>-513.31944199999998</v>
      </c>
      <c r="F379" s="16">
        <v>29715.379442000001</v>
      </c>
      <c r="G379" s="16">
        <v>-557.29</v>
      </c>
      <c r="H379" s="39">
        <v>43.970557999999997</v>
      </c>
    </row>
    <row r="380" spans="1:8" ht="12" x14ac:dyDescent="0.2">
      <c r="A380" s="37" t="s">
        <v>80</v>
      </c>
      <c r="B380" t="s">
        <v>115</v>
      </c>
      <c r="C380" s="16">
        <v>1162.75</v>
      </c>
      <c r="D380" s="38">
        <v>-0.70664700000000003</v>
      </c>
      <c r="E380" s="16">
        <v>-8.2165350000000004</v>
      </c>
      <c r="F380" s="16">
        <v>1170.966535</v>
      </c>
      <c r="G380" s="16">
        <v>0</v>
      </c>
      <c r="H380" s="39">
        <v>-8.2165350000000004</v>
      </c>
    </row>
    <row r="381" spans="1:8" ht="12" x14ac:dyDescent="0.2">
      <c r="A381" s="37" t="s">
        <v>80</v>
      </c>
      <c r="B381" t="s">
        <v>116</v>
      </c>
      <c r="C381" s="16">
        <v>1110.26</v>
      </c>
      <c r="D381" s="38">
        <v>-265.94166300000001</v>
      </c>
      <c r="E381" s="16">
        <v>-2952.6439049999999</v>
      </c>
      <c r="F381" s="16">
        <v>4062.9039050000001</v>
      </c>
      <c r="G381" s="16">
        <v>-643.79999999999995</v>
      </c>
      <c r="H381" s="39">
        <v>-2308.8439050000002</v>
      </c>
    </row>
    <row r="382" spans="1:8" ht="12" x14ac:dyDescent="0.2">
      <c r="A382" s="37" t="s">
        <v>80</v>
      </c>
      <c r="B382" t="s">
        <v>117</v>
      </c>
      <c r="C382" s="16">
        <v>30782.05</v>
      </c>
      <c r="D382" s="38">
        <v>26.765509000000002</v>
      </c>
      <c r="E382" s="16">
        <v>8238.9724590000005</v>
      </c>
      <c r="F382" s="16">
        <v>22543.077540999999</v>
      </c>
      <c r="G382" s="16">
        <v>6939.21</v>
      </c>
      <c r="H382" s="39">
        <v>1299.762459</v>
      </c>
    </row>
    <row r="383" spans="1:8" ht="12" x14ac:dyDescent="0.2">
      <c r="A383" s="37" t="s">
        <v>81</v>
      </c>
      <c r="B383" t="s">
        <v>113</v>
      </c>
      <c r="C383" s="16">
        <v>119272.38</v>
      </c>
      <c r="D383" s="38">
        <v>3.5735709999999998</v>
      </c>
      <c r="E383" s="16">
        <v>4262.2833479999999</v>
      </c>
      <c r="F383" s="16">
        <v>115010.09665199999</v>
      </c>
      <c r="G383" s="16">
        <v>3895.33</v>
      </c>
      <c r="H383" s="39">
        <v>366.95334800000001</v>
      </c>
    </row>
    <row r="384" spans="1:8" ht="12" x14ac:dyDescent="0.2">
      <c r="A384" s="37" t="s">
        <v>81</v>
      </c>
      <c r="B384" t="s">
        <v>114</v>
      </c>
      <c r="C384" s="16">
        <v>12757.83</v>
      </c>
      <c r="D384" s="38">
        <v>-1.757819</v>
      </c>
      <c r="E384" s="16">
        <v>-224.25959599999999</v>
      </c>
      <c r="F384" s="16">
        <v>12982.089596</v>
      </c>
      <c r="G384" s="16">
        <v>-245.24</v>
      </c>
      <c r="H384" s="39">
        <v>20.980404</v>
      </c>
    </row>
    <row r="385" spans="1:8" ht="12" x14ac:dyDescent="0.2">
      <c r="A385" s="37" t="s">
        <v>81</v>
      </c>
      <c r="B385" t="s">
        <v>115</v>
      </c>
      <c r="C385" s="16">
        <v>64.39</v>
      </c>
      <c r="D385" s="38">
        <v>-0.70664700000000003</v>
      </c>
      <c r="E385" s="16">
        <v>-0.45501000000000003</v>
      </c>
      <c r="F385" s="16">
        <v>64.845010000000002</v>
      </c>
      <c r="G385" s="16">
        <v>0</v>
      </c>
      <c r="H385" s="39">
        <v>-0.45501000000000003</v>
      </c>
    </row>
    <row r="386" spans="1:8" ht="12" x14ac:dyDescent="0.2">
      <c r="A386" s="37" t="s">
        <v>81</v>
      </c>
      <c r="B386" t="s">
        <v>116</v>
      </c>
      <c r="C386" s="16">
        <v>150.16</v>
      </c>
      <c r="D386" s="38">
        <v>-265.94166300000001</v>
      </c>
      <c r="E386" s="16">
        <v>-399.33800100000002</v>
      </c>
      <c r="F386" s="16">
        <v>549.49800100000004</v>
      </c>
      <c r="G386" s="16">
        <v>-195.69</v>
      </c>
      <c r="H386" s="39">
        <v>-203.64800099999999</v>
      </c>
    </row>
    <row r="387" spans="1:8" ht="12" x14ac:dyDescent="0.2">
      <c r="A387" s="37" t="s">
        <v>81</v>
      </c>
      <c r="B387" t="s">
        <v>117</v>
      </c>
      <c r="C387" s="16">
        <v>108190.62</v>
      </c>
      <c r="D387" s="38">
        <v>26.765509000000002</v>
      </c>
      <c r="E387" s="16">
        <v>28957.770469999999</v>
      </c>
      <c r="F387" s="16">
        <v>79232.849530000007</v>
      </c>
      <c r="G387" s="16">
        <v>23487.54</v>
      </c>
      <c r="H387" s="39">
        <v>5470.2304700000004</v>
      </c>
    </row>
    <row r="388" spans="1:8" ht="12" x14ac:dyDescent="0.2">
      <c r="A388" s="37" t="s">
        <v>82</v>
      </c>
      <c r="B388" t="s">
        <v>113</v>
      </c>
      <c r="C388" s="16">
        <v>49323.4</v>
      </c>
      <c r="D388" s="38">
        <v>3.5735709999999998</v>
      </c>
      <c r="E388" s="16">
        <v>1762.6067869999999</v>
      </c>
      <c r="F388" s="16">
        <v>47560.793212999997</v>
      </c>
      <c r="G388" s="16">
        <v>1622.6</v>
      </c>
      <c r="H388" s="39">
        <v>140.006787</v>
      </c>
    </row>
    <row r="389" spans="1:8" ht="12" x14ac:dyDescent="0.2">
      <c r="A389" s="37" t="s">
        <v>82</v>
      </c>
      <c r="B389" t="s">
        <v>114</v>
      </c>
      <c r="C389" s="16">
        <v>5503.3</v>
      </c>
      <c r="D389" s="38">
        <v>-1.757819</v>
      </c>
      <c r="E389" s="16">
        <v>-96.738068999999996</v>
      </c>
      <c r="F389" s="16">
        <v>5600.0380690000002</v>
      </c>
      <c r="G389" s="16">
        <v>-104.31</v>
      </c>
      <c r="H389" s="39">
        <v>7.5719310000000002</v>
      </c>
    </row>
    <row r="390" spans="1:8" ht="12" x14ac:dyDescent="0.2">
      <c r="A390" s="37" t="s">
        <v>82</v>
      </c>
      <c r="B390" t="s">
        <v>115</v>
      </c>
      <c r="C390" s="16">
        <v>36.06</v>
      </c>
      <c r="D390" s="38">
        <v>-0.70664700000000003</v>
      </c>
      <c r="E390" s="16">
        <v>-0.25481700000000002</v>
      </c>
      <c r="F390" s="16">
        <v>36.314816999999998</v>
      </c>
      <c r="G390" s="16">
        <v>0</v>
      </c>
      <c r="H390" s="39">
        <v>-0.25481700000000002</v>
      </c>
    </row>
    <row r="391" spans="1:8" ht="12" x14ac:dyDescent="0.2">
      <c r="A391" s="37" t="s">
        <v>82</v>
      </c>
      <c r="B391" t="s">
        <v>116</v>
      </c>
      <c r="C391" s="16">
        <v>64.959999999999994</v>
      </c>
      <c r="D391" s="38">
        <v>-265.94166300000001</v>
      </c>
      <c r="E391" s="16">
        <v>-172.75570400000001</v>
      </c>
      <c r="F391" s="16">
        <v>237.71570399999999</v>
      </c>
      <c r="G391" s="16">
        <v>-70.239999999999995</v>
      </c>
      <c r="H391" s="39">
        <v>-102.515704</v>
      </c>
    </row>
    <row r="392" spans="1:8" ht="12" x14ac:dyDescent="0.2">
      <c r="A392" s="37" t="s">
        <v>82</v>
      </c>
      <c r="B392" t="s">
        <v>117</v>
      </c>
      <c r="C392" s="16">
        <v>18068.07</v>
      </c>
      <c r="D392" s="38">
        <v>26.765509000000002</v>
      </c>
      <c r="E392" s="16">
        <v>4836.0109579999998</v>
      </c>
      <c r="F392" s="16">
        <v>13232.059042000001</v>
      </c>
      <c r="G392" s="16">
        <v>3969.87</v>
      </c>
      <c r="H392" s="39">
        <v>866.14095799999996</v>
      </c>
    </row>
    <row r="393" spans="1:8" ht="12" x14ac:dyDescent="0.2">
      <c r="A393" s="37" t="s">
        <v>83</v>
      </c>
      <c r="B393" t="s">
        <v>113</v>
      </c>
      <c r="C393" s="16">
        <v>1997004.06</v>
      </c>
      <c r="D393" s="38">
        <v>3.5735709999999998</v>
      </c>
      <c r="E393" s="16">
        <v>71364.360717999996</v>
      </c>
      <c r="F393" s="16">
        <v>1925639.6992820001</v>
      </c>
      <c r="G393" s="16">
        <v>63249.24</v>
      </c>
      <c r="H393" s="39">
        <v>8115.1207180000001</v>
      </c>
    </row>
    <row r="394" spans="1:8" ht="12" x14ac:dyDescent="0.2">
      <c r="A394" s="37" t="s">
        <v>83</v>
      </c>
      <c r="B394" t="s">
        <v>114</v>
      </c>
      <c r="C394" s="16">
        <v>77362.75</v>
      </c>
      <c r="D394" s="38">
        <v>-1.757819</v>
      </c>
      <c r="E394" s="16">
        <v>-1359.897338</v>
      </c>
      <c r="F394" s="16">
        <v>78722.647337999995</v>
      </c>
      <c r="G394" s="16">
        <v>-1394.66</v>
      </c>
      <c r="H394" s="39">
        <v>34.762661999999999</v>
      </c>
    </row>
    <row r="395" spans="1:8" ht="12" x14ac:dyDescent="0.2">
      <c r="A395" s="37" t="s">
        <v>83</v>
      </c>
      <c r="B395" t="s">
        <v>115</v>
      </c>
      <c r="C395" s="16">
        <v>4605.59</v>
      </c>
      <c r="D395" s="38">
        <v>-0.70664700000000003</v>
      </c>
      <c r="E395" s="16">
        <v>-32.545251</v>
      </c>
      <c r="F395" s="16">
        <v>4638.1352509999997</v>
      </c>
      <c r="G395" s="16">
        <v>0</v>
      </c>
      <c r="H395" s="39">
        <v>-32.545251</v>
      </c>
    </row>
    <row r="396" spans="1:8" ht="12" x14ac:dyDescent="0.2">
      <c r="A396" s="37" t="s">
        <v>83</v>
      </c>
      <c r="B396" t="s">
        <v>116</v>
      </c>
      <c r="C396" s="16">
        <v>1434.02</v>
      </c>
      <c r="D396" s="38">
        <v>-265.94166300000001</v>
      </c>
      <c r="E396" s="16">
        <v>-3813.6566320000002</v>
      </c>
      <c r="F396" s="16">
        <v>5247.6766319999997</v>
      </c>
      <c r="G396" s="16">
        <v>-522.29</v>
      </c>
      <c r="H396" s="39">
        <v>-3291.3666320000002</v>
      </c>
    </row>
    <row r="397" spans="1:8" ht="12" x14ac:dyDescent="0.2">
      <c r="A397" s="37" t="s">
        <v>83</v>
      </c>
      <c r="B397" t="s">
        <v>117</v>
      </c>
      <c r="C397" s="16">
        <v>4376.1499999999996</v>
      </c>
      <c r="D397" s="38">
        <v>26.765509000000002</v>
      </c>
      <c r="E397" s="16">
        <v>1171.2988359999999</v>
      </c>
      <c r="F397" s="16">
        <v>3204.8511640000002</v>
      </c>
      <c r="G397" s="16">
        <v>885.09</v>
      </c>
      <c r="H397" s="39">
        <v>286.20883600000002</v>
      </c>
    </row>
    <row r="398" spans="1:8" ht="12" x14ac:dyDescent="0.2">
      <c r="A398" s="37" t="s">
        <v>84</v>
      </c>
      <c r="B398" t="s">
        <v>113</v>
      </c>
      <c r="C398" s="16">
        <v>32806388.550000001</v>
      </c>
      <c r="D398" s="38">
        <v>3.5735709999999998</v>
      </c>
      <c r="E398" s="16">
        <v>1172359.6327249999</v>
      </c>
      <c r="F398" s="16">
        <v>31634028.917275</v>
      </c>
      <c r="G398" s="16">
        <v>1104101.33</v>
      </c>
      <c r="H398" s="39">
        <v>68258.302725000001</v>
      </c>
    </row>
    <row r="399" spans="1:8" ht="12" x14ac:dyDescent="0.2">
      <c r="A399" s="37" t="s">
        <v>84</v>
      </c>
      <c r="B399" t="s">
        <v>114</v>
      </c>
      <c r="C399" s="16">
        <v>3863888.46</v>
      </c>
      <c r="D399" s="38">
        <v>-1.757819</v>
      </c>
      <c r="E399" s="16">
        <v>-67920.176452</v>
      </c>
      <c r="F399" s="16">
        <v>3931808.6364520001</v>
      </c>
      <c r="G399" s="16">
        <v>-74509.05</v>
      </c>
      <c r="H399" s="39">
        <v>6588.8735479999996</v>
      </c>
    </row>
    <row r="400" spans="1:8" ht="12" x14ac:dyDescent="0.2">
      <c r="A400" s="37" t="s">
        <v>84</v>
      </c>
      <c r="B400" t="s">
        <v>115</v>
      </c>
      <c r="C400" s="16">
        <v>214103.75</v>
      </c>
      <c r="D400" s="38">
        <v>-0.70664700000000003</v>
      </c>
      <c r="E400" s="16">
        <v>-1512.9571659999999</v>
      </c>
      <c r="F400" s="16">
        <v>215616.70716600001</v>
      </c>
      <c r="G400" s="16">
        <v>0</v>
      </c>
      <c r="H400" s="39">
        <v>-1512.9571659999999</v>
      </c>
    </row>
    <row r="401" spans="1:8" ht="12" x14ac:dyDescent="0.2">
      <c r="A401" s="37" t="s">
        <v>84</v>
      </c>
      <c r="B401" t="s">
        <v>116</v>
      </c>
      <c r="C401" s="16">
        <v>78572.2</v>
      </c>
      <c r="D401" s="38">
        <v>-265.94166300000001</v>
      </c>
      <c r="E401" s="16">
        <v>-208956.21515</v>
      </c>
      <c r="F401" s="16">
        <v>287528.41515000002</v>
      </c>
      <c r="G401" s="16">
        <v>-84537.15</v>
      </c>
      <c r="H401" s="39">
        <v>-124419.06514999999</v>
      </c>
    </row>
    <row r="402" spans="1:8" ht="12" x14ac:dyDescent="0.2">
      <c r="A402" s="37" t="s">
        <v>84</v>
      </c>
      <c r="B402" t="s">
        <v>117</v>
      </c>
      <c r="C402" s="16">
        <v>123138.31</v>
      </c>
      <c r="D402" s="38">
        <v>26.765509000000002</v>
      </c>
      <c r="E402" s="16">
        <v>32958.595827999998</v>
      </c>
      <c r="F402" s="16">
        <v>90179.714172000007</v>
      </c>
      <c r="G402" s="16">
        <v>26990.43</v>
      </c>
      <c r="H402" s="39">
        <v>5968.1658280000001</v>
      </c>
    </row>
    <row r="403" spans="1:8" ht="12" x14ac:dyDescent="0.2">
      <c r="A403" s="37" t="s">
        <v>13</v>
      </c>
      <c r="B403" t="s">
        <v>113</v>
      </c>
      <c r="C403" s="16">
        <v>2650.5</v>
      </c>
      <c r="D403" s="38">
        <v>3.5735709999999998</v>
      </c>
      <c r="E403" s="16">
        <v>94.717502999999994</v>
      </c>
      <c r="F403" s="16">
        <v>2555.7824970000001</v>
      </c>
      <c r="G403" s="16">
        <v>215.76</v>
      </c>
      <c r="H403" s="39">
        <v>-121.042497</v>
      </c>
    </row>
    <row r="404" spans="1:8" ht="12" x14ac:dyDescent="0.2">
      <c r="A404" s="37" t="s">
        <v>85</v>
      </c>
      <c r="B404" t="s">
        <v>113</v>
      </c>
      <c r="C404" s="16">
        <v>98889.64</v>
      </c>
      <c r="D404" s="38">
        <v>3.5735709999999998</v>
      </c>
      <c r="E404" s="16">
        <v>3533.8916340000001</v>
      </c>
      <c r="F404" s="16">
        <v>95355.748366</v>
      </c>
      <c r="G404" s="16">
        <v>3180.95</v>
      </c>
      <c r="H404" s="39">
        <v>352.94163400000002</v>
      </c>
    </row>
    <row r="405" spans="1:8" ht="12" x14ac:dyDescent="0.2">
      <c r="A405" s="37" t="s">
        <v>85</v>
      </c>
      <c r="B405" t="s">
        <v>114</v>
      </c>
      <c r="C405" s="16">
        <v>4593.21</v>
      </c>
      <c r="D405" s="38">
        <v>-1.757819</v>
      </c>
      <c r="E405" s="16">
        <v>-80.740330999999998</v>
      </c>
      <c r="F405" s="16">
        <v>4673.950331</v>
      </c>
      <c r="G405" s="16">
        <v>-88.54</v>
      </c>
      <c r="H405" s="39">
        <v>7.7996689999999997</v>
      </c>
    </row>
    <row r="406" spans="1:8" ht="12" x14ac:dyDescent="0.2">
      <c r="A406" s="37" t="s">
        <v>85</v>
      </c>
      <c r="B406" t="s">
        <v>115</v>
      </c>
      <c r="C406" s="16">
        <v>237.38</v>
      </c>
      <c r="D406" s="38">
        <v>-0.70664700000000003</v>
      </c>
      <c r="E406" s="16">
        <v>-1.677438</v>
      </c>
      <c r="F406" s="16">
        <v>239.05743799999999</v>
      </c>
      <c r="G406" s="16">
        <v>0</v>
      </c>
      <c r="H406" s="39">
        <v>-1.677438</v>
      </c>
    </row>
    <row r="407" spans="1:8" ht="12" x14ac:dyDescent="0.2">
      <c r="A407" s="37" t="s">
        <v>85</v>
      </c>
      <c r="B407" t="s">
        <v>116</v>
      </c>
      <c r="C407" s="16">
        <v>107.11</v>
      </c>
      <c r="D407" s="38">
        <v>-265.94166300000001</v>
      </c>
      <c r="E407" s="16">
        <v>-284.85011500000002</v>
      </c>
      <c r="F407" s="16">
        <v>391.96011499999997</v>
      </c>
      <c r="G407" s="16">
        <v>-124.57</v>
      </c>
      <c r="H407" s="39">
        <v>-160.280115</v>
      </c>
    </row>
    <row r="408" spans="1:8" ht="12" x14ac:dyDescent="0.2">
      <c r="A408" s="37" t="s">
        <v>85</v>
      </c>
      <c r="B408" t="s">
        <v>117</v>
      </c>
      <c r="C408" s="16">
        <v>599.86</v>
      </c>
      <c r="D408" s="38">
        <v>26.765509000000002</v>
      </c>
      <c r="E408" s="16">
        <v>160.55558400000001</v>
      </c>
      <c r="F408" s="16">
        <v>439.304416</v>
      </c>
      <c r="G408" s="16">
        <v>126.69</v>
      </c>
      <c r="H408" s="39">
        <v>33.865583999999998</v>
      </c>
    </row>
    <row r="409" spans="1:8" ht="12" x14ac:dyDescent="0.2">
      <c r="A409" s="37" t="s">
        <v>86</v>
      </c>
      <c r="B409" t="s">
        <v>113</v>
      </c>
      <c r="C409" s="16">
        <v>62423.86</v>
      </c>
      <c r="D409" s="38">
        <v>3.5735709999999998</v>
      </c>
      <c r="E409" s="16">
        <v>2230.7610439999999</v>
      </c>
      <c r="F409" s="16">
        <v>60193.098956000002</v>
      </c>
      <c r="G409" s="16">
        <v>1808.27</v>
      </c>
      <c r="H409" s="39">
        <v>422.49104399999999</v>
      </c>
    </row>
    <row r="410" spans="1:8" ht="12" x14ac:dyDescent="0.2">
      <c r="A410" s="37" t="s">
        <v>86</v>
      </c>
      <c r="B410" t="s">
        <v>114</v>
      </c>
      <c r="C410" s="16">
        <v>5110.96</v>
      </c>
      <c r="D410" s="38">
        <v>-1.757819</v>
      </c>
      <c r="E410" s="16">
        <v>-89.841440000000006</v>
      </c>
      <c r="F410" s="16">
        <v>5200.8014400000002</v>
      </c>
      <c r="G410" s="16">
        <v>-101.18</v>
      </c>
      <c r="H410" s="39">
        <v>11.338559999999999</v>
      </c>
    </row>
    <row r="411" spans="1:8" ht="12" x14ac:dyDescent="0.2">
      <c r="A411" s="37" t="s">
        <v>86</v>
      </c>
      <c r="B411" t="s">
        <v>115</v>
      </c>
      <c r="C411" s="16">
        <v>20.97</v>
      </c>
      <c r="D411" s="38">
        <v>-0.70664700000000003</v>
      </c>
      <c r="E411" s="16">
        <v>-0.14818400000000001</v>
      </c>
      <c r="F411" s="16">
        <v>21.118183999999999</v>
      </c>
      <c r="G411" s="16">
        <v>0</v>
      </c>
      <c r="H411" s="39">
        <v>-0.14818400000000001</v>
      </c>
    </row>
    <row r="412" spans="1:8" ht="12" x14ac:dyDescent="0.2">
      <c r="A412" s="37" t="s">
        <v>86</v>
      </c>
      <c r="B412" t="s">
        <v>116</v>
      </c>
      <c r="C412" s="16">
        <v>57.61</v>
      </c>
      <c r="D412" s="38">
        <v>-265.94166300000001</v>
      </c>
      <c r="E412" s="16">
        <v>-153.20899199999999</v>
      </c>
      <c r="F412" s="16">
        <v>210.81899200000001</v>
      </c>
      <c r="G412" s="16">
        <v>-56.71</v>
      </c>
      <c r="H412" s="39">
        <v>-96.498992000000001</v>
      </c>
    </row>
    <row r="413" spans="1:8" ht="12" x14ac:dyDescent="0.2">
      <c r="A413" s="37" t="s">
        <v>86</v>
      </c>
      <c r="B413" t="s">
        <v>117</v>
      </c>
      <c r="C413" s="16">
        <v>616.24</v>
      </c>
      <c r="D413" s="38">
        <v>26.765509000000002</v>
      </c>
      <c r="E413" s="16">
        <v>164.939775</v>
      </c>
      <c r="F413" s="16">
        <v>451.30022500000001</v>
      </c>
      <c r="G413" s="16">
        <v>134.63999999999999</v>
      </c>
      <c r="H413" s="39">
        <v>30.299775</v>
      </c>
    </row>
    <row r="414" spans="1:8" ht="12" x14ac:dyDescent="0.2">
      <c r="A414" s="37" t="s">
        <v>87</v>
      </c>
      <c r="B414" t="s">
        <v>113</v>
      </c>
      <c r="C414" s="16">
        <v>74546.75</v>
      </c>
      <c r="D414" s="38">
        <v>3.5735709999999998</v>
      </c>
      <c r="E414" s="16">
        <v>2663.981143</v>
      </c>
      <c r="F414" s="16">
        <v>71882.768857000003</v>
      </c>
      <c r="G414" s="16">
        <v>2207.5700000000002</v>
      </c>
      <c r="H414" s="39">
        <v>456.41114299999998</v>
      </c>
    </row>
    <row r="415" spans="1:8" ht="12" x14ac:dyDescent="0.2">
      <c r="A415" s="37" t="s">
        <v>87</v>
      </c>
      <c r="B415" t="s">
        <v>114</v>
      </c>
      <c r="C415" s="16">
        <v>3583.79</v>
      </c>
      <c r="D415" s="38">
        <v>-1.757819</v>
      </c>
      <c r="E415" s="16">
        <v>-62.996552000000001</v>
      </c>
      <c r="F415" s="16">
        <v>3646.786552</v>
      </c>
      <c r="G415" s="16">
        <v>-70.28</v>
      </c>
      <c r="H415" s="39">
        <v>7.2834479999999999</v>
      </c>
    </row>
    <row r="416" spans="1:8" ht="12" x14ac:dyDescent="0.2">
      <c r="A416" s="37" t="s">
        <v>87</v>
      </c>
      <c r="B416" t="s">
        <v>115</v>
      </c>
      <c r="C416" s="16">
        <v>69.03</v>
      </c>
      <c r="D416" s="38">
        <v>-0.70664700000000003</v>
      </c>
      <c r="E416" s="16">
        <v>-0.48779800000000001</v>
      </c>
      <c r="F416" s="16">
        <v>69.517797999999999</v>
      </c>
      <c r="G416" s="16">
        <v>0</v>
      </c>
      <c r="H416" s="39">
        <v>-0.48779800000000001</v>
      </c>
    </row>
    <row r="417" spans="1:8" ht="12" x14ac:dyDescent="0.2">
      <c r="A417" s="37" t="s">
        <v>87</v>
      </c>
      <c r="B417" t="s">
        <v>116</v>
      </c>
      <c r="C417" s="16">
        <v>51.3</v>
      </c>
      <c r="D417" s="38">
        <v>-265.94166300000001</v>
      </c>
      <c r="E417" s="16">
        <v>-136.42807300000001</v>
      </c>
      <c r="F417" s="16">
        <v>187.72807299999999</v>
      </c>
      <c r="G417" s="16">
        <v>-44.8</v>
      </c>
      <c r="H417" s="39">
        <v>-91.628073000000001</v>
      </c>
    </row>
    <row r="418" spans="1:8" ht="12" x14ac:dyDescent="0.2">
      <c r="A418" s="37" t="s">
        <v>87</v>
      </c>
      <c r="B418" t="s">
        <v>117</v>
      </c>
      <c r="C418" s="16">
        <v>1430.53</v>
      </c>
      <c r="D418" s="38">
        <v>26.765509000000002</v>
      </c>
      <c r="E418" s="16">
        <v>382.88864000000001</v>
      </c>
      <c r="F418" s="16">
        <v>1047.6413600000001</v>
      </c>
      <c r="G418" s="16">
        <v>305.44</v>
      </c>
      <c r="H418" s="39">
        <v>77.448639999999997</v>
      </c>
    </row>
    <row r="419" spans="1:8" ht="12" x14ac:dyDescent="0.2">
      <c r="A419" s="37" t="s">
        <v>88</v>
      </c>
      <c r="B419" t="s">
        <v>113</v>
      </c>
      <c r="C419" s="16">
        <v>18480.650000000001</v>
      </c>
      <c r="D419" s="38">
        <v>3.5735709999999998</v>
      </c>
      <c r="E419" s="16">
        <v>660.419175</v>
      </c>
      <c r="F419" s="16">
        <v>17820.230824999999</v>
      </c>
      <c r="G419" s="16">
        <v>772.32</v>
      </c>
      <c r="H419" s="39">
        <v>-111.900825</v>
      </c>
    </row>
    <row r="420" spans="1:8" ht="12" x14ac:dyDescent="0.2">
      <c r="A420" s="37" t="s">
        <v>88</v>
      </c>
      <c r="B420" t="s">
        <v>114</v>
      </c>
      <c r="C420" s="16">
        <v>1744.36</v>
      </c>
      <c r="D420" s="38">
        <v>-1.757819</v>
      </c>
      <c r="E420" s="16">
        <v>-30.662696</v>
      </c>
      <c r="F420" s="16">
        <v>1775.022696</v>
      </c>
      <c r="G420" s="16">
        <v>-33.47</v>
      </c>
      <c r="H420" s="39">
        <v>2.8073039999999998</v>
      </c>
    </row>
    <row r="421" spans="1:8" ht="12" x14ac:dyDescent="0.2">
      <c r="A421" s="37" t="s">
        <v>88</v>
      </c>
      <c r="B421" t="s">
        <v>115</v>
      </c>
      <c r="C421" s="16">
        <v>61.8</v>
      </c>
      <c r="D421" s="38">
        <v>-0.70664700000000003</v>
      </c>
      <c r="E421" s="16">
        <v>-0.43670799999999999</v>
      </c>
      <c r="F421" s="16">
        <v>62.236708</v>
      </c>
      <c r="G421" s="16">
        <v>0</v>
      </c>
      <c r="H421" s="39">
        <v>-0.43670799999999999</v>
      </c>
    </row>
    <row r="422" spans="1:8" ht="12" x14ac:dyDescent="0.2">
      <c r="A422" s="37" t="s">
        <v>88</v>
      </c>
      <c r="B422" t="s">
        <v>116</v>
      </c>
      <c r="C422" s="16">
        <v>33.99</v>
      </c>
      <c r="D422" s="38">
        <v>-265.94166300000001</v>
      </c>
      <c r="E422" s="16">
        <v>-90.393570999999994</v>
      </c>
      <c r="F422" s="16">
        <v>124.383571</v>
      </c>
      <c r="G422" s="16">
        <v>-41.14</v>
      </c>
      <c r="H422" s="39">
        <v>-49.253571000000001</v>
      </c>
    </row>
    <row r="423" spans="1:8" ht="12" x14ac:dyDescent="0.2">
      <c r="A423" s="37" t="s">
        <v>88</v>
      </c>
      <c r="B423" t="s">
        <v>117</v>
      </c>
      <c r="C423" s="16">
        <v>27594</v>
      </c>
      <c r="D423" s="38">
        <v>26.765509000000002</v>
      </c>
      <c r="E423" s="16">
        <v>7385.6746389999998</v>
      </c>
      <c r="F423" s="16">
        <v>20208.325360999999</v>
      </c>
      <c r="G423" s="16">
        <v>6063.52</v>
      </c>
      <c r="H423" s="39">
        <v>1322.1546390000001</v>
      </c>
    </row>
    <row r="424" spans="1:8" ht="12" x14ac:dyDescent="0.2">
      <c r="A424" s="37" t="s">
        <v>89</v>
      </c>
      <c r="B424" t="s">
        <v>113</v>
      </c>
      <c r="C424" s="16">
        <v>832747.05</v>
      </c>
      <c r="D424" s="38">
        <v>3.5735709999999998</v>
      </c>
      <c r="E424" s="16">
        <v>29758.808233</v>
      </c>
      <c r="F424" s="16">
        <v>802988.24176700006</v>
      </c>
      <c r="G424" s="16">
        <v>23307.72</v>
      </c>
      <c r="H424" s="39">
        <v>6451.0882330000004</v>
      </c>
    </row>
    <row r="425" spans="1:8" ht="12" x14ac:dyDescent="0.2">
      <c r="A425" s="37" t="s">
        <v>89</v>
      </c>
      <c r="B425" t="s">
        <v>114</v>
      </c>
      <c r="C425" s="16">
        <v>35978.35</v>
      </c>
      <c r="D425" s="38">
        <v>-1.757819</v>
      </c>
      <c r="E425" s="16">
        <v>-632.43437400000005</v>
      </c>
      <c r="F425" s="16">
        <v>36610.784374000003</v>
      </c>
      <c r="G425" s="16">
        <v>-658.62</v>
      </c>
      <c r="H425" s="39">
        <v>26.185625999999999</v>
      </c>
    </row>
    <row r="426" spans="1:8" ht="12" x14ac:dyDescent="0.2">
      <c r="A426" s="37" t="s">
        <v>89</v>
      </c>
      <c r="B426" t="s">
        <v>115</v>
      </c>
      <c r="C426" s="16">
        <v>1725.09</v>
      </c>
      <c r="D426" s="38">
        <v>-0.70664700000000003</v>
      </c>
      <c r="E426" s="16">
        <v>-12.190291999999999</v>
      </c>
      <c r="F426" s="16">
        <v>1737.2802919999999</v>
      </c>
      <c r="G426" s="16">
        <v>0</v>
      </c>
      <c r="H426" s="39">
        <v>-12.190291999999999</v>
      </c>
    </row>
    <row r="427" spans="1:8" ht="12" x14ac:dyDescent="0.2">
      <c r="A427" s="37" t="s">
        <v>89</v>
      </c>
      <c r="B427" t="s">
        <v>116</v>
      </c>
      <c r="C427" s="16">
        <v>972.21</v>
      </c>
      <c r="D427" s="38">
        <v>-265.94166300000001</v>
      </c>
      <c r="E427" s="16">
        <v>-2585.5114400000002</v>
      </c>
      <c r="F427" s="16">
        <v>3557.7214399999998</v>
      </c>
      <c r="G427" s="16">
        <v>-84.79</v>
      </c>
      <c r="H427" s="39">
        <v>-2500.7214399999998</v>
      </c>
    </row>
    <row r="428" spans="1:8" ht="12" x14ac:dyDescent="0.2">
      <c r="A428" s="37" t="s">
        <v>89</v>
      </c>
      <c r="B428" t="s">
        <v>117</v>
      </c>
      <c r="C428" s="16">
        <v>12413.71</v>
      </c>
      <c r="D428" s="38">
        <v>26.765509000000002</v>
      </c>
      <c r="E428" s="16">
        <v>3322.5927059999999</v>
      </c>
      <c r="F428" s="16">
        <v>9091.1172939999997</v>
      </c>
      <c r="G428" s="16">
        <v>2446.87</v>
      </c>
      <c r="H428" s="39">
        <v>875.72270600000002</v>
      </c>
    </row>
    <row r="429" spans="1:8" ht="12" x14ac:dyDescent="0.2">
      <c r="A429" s="37" t="s">
        <v>90</v>
      </c>
      <c r="B429" t="s">
        <v>113</v>
      </c>
      <c r="C429" s="16">
        <v>38045.089999999997</v>
      </c>
      <c r="D429" s="38">
        <v>3.5735709999999998</v>
      </c>
      <c r="E429" s="16">
        <v>1359.568356</v>
      </c>
      <c r="F429" s="16">
        <v>36685.521644</v>
      </c>
      <c r="G429" s="16">
        <v>1909.58</v>
      </c>
      <c r="H429" s="39">
        <v>-550.01164400000005</v>
      </c>
    </row>
    <row r="430" spans="1:8" ht="12" x14ac:dyDescent="0.2">
      <c r="A430" s="37" t="s">
        <v>90</v>
      </c>
      <c r="B430" t="s">
        <v>114</v>
      </c>
      <c r="C430" s="16">
        <v>3286.49</v>
      </c>
      <c r="D430" s="38">
        <v>-1.757819</v>
      </c>
      <c r="E430" s="16">
        <v>-57.770555000000002</v>
      </c>
      <c r="F430" s="16">
        <v>3344.2605549999998</v>
      </c>
      <c r="G430" s="16">
        <v>-62.35</v>
      </c>
      <c r="H430" s="39">
        <v>4.5794449999999998</v>
      </c>
    </row>
    <row r="431" spans="1:8" ht="12" x14ac:dyDescent="0.2">
      <c r="A431" s="37" t="s">
        <v>90</v>
      </c>
      <c r="B431" t="s">
        <v>115</v>
      </c>
      <c r="C431" s="16">
        <v>171.62</v>
      </c>
      <c r="D431" s="38">
        <v>-0.70664700000000003</v>
      </c>
      <c r="E431" s="16">
        <v>-1.212747</v>
      </c>
      <c r="F431" s="16">
        <v>172.83274700000001</v>
      </c>
      <c r="G431" s="16">
        <v>0</v>
      </c>
      <c r="H431" s="39">
        <v>-1.212747</v>
      </c>
    </row>
    <row r="432" spans="1:8" ht="12" x14ac:dyDescent="0.2">
      <c r="A432" s="37" t="s">
        <v>90</v>
      </c>
      <c r="B432" t="s">
        <v>116</v>
      </c>
      <c r="C432" s="16">
        <v>63.5</v>
      </c>
      <c r="D432" s="38">
        <v>-265.94166300000001</v>
      </c>
      <c r="E432" s="16">
        <v>-168.87295599999999</v>
      </c>
      <c r="F432" s="16">
        <v>232.37295599999999</v>
      </c>
      <c r="G432" s="16">
        <v>-91.78</v>
      </c>
      <c r="H432" s="39">
        <v>-77.092956000000001</v>
      </c>
    </row>
    <row r="433" spans="1:8" ht="12" x14ac:dyDescent="0.2">
      <c r="A433" s="37" t="s">
        <v>90</v>
      </c>
      <c r="B433" t="s">
        <v>117</v>
      </c>
      <c r="C433" s="16">
        <v>44408.1</v>
      </c>
      <c r="D433" s="38">
        <v>26.765509000000002</v>
      </c>
      <c r="E433" s="16">
        <v>11886.05414</v>
      </c>
      <c r="F433" s="16">
        <v>32522.045859999998</v>
      </c>
      <c r="G433" s="16">
        <v>11476.49</v>
      </c>
      <c r="H433" s="39">
        <v>409.56414000000001</v>
      </c>
    </row>
    <row r="434" spans="1:8" ht="12" x14ac:dyDescent="0.2">
      <c r="A434" s="37" t="s">
        <v>91</v>
      </c>
      <c r="B434" t="s">
        <v>113</v>
      </c>
      <c r="C434" s="16">
        <v>168654.13</v>
      </c>
      <c r="D434" s="38">
        <v>3.5735709999999998</v>
      </c>
      <c r="E434" s="16">
        <v>6026.9753129999999</v>
      </c>
      <c r="F434" s="16">
        <v>162627.154687</v>
      </c>
      <c r="G434" s="16">
        <v>7330.24</v>
      </c>
      <c r="H434" s="39">
        <v>-1303.2646870000001</v>
      </c>
    </row>
    <row r="435" spans="1:8" ht="12" x14ac:dyDescent="0.2">
      <c r="A435" s="37" t="s">
        <v>91</v>
      </c>
      <c r="B435" t="s">
        <v>114</v>
      </c>
      <c r="C435" s="16">
        <v>16317.11</v>
      </c>
      <c r="D435" s="38">
        <v>-1.757819</v>
      </c>
      <c r="E435" s="16">
        <v>-286.82530600000001</v>
      </c>
      <c r="F435" s="16">
        <v>16603.935305999999</v>
      </c>
      <c r="G435" s="16">
        <v>-315.41000000000003</v>
      </c>
      <c r="H435" s="39">
        <v>28.584693999999999</v>
      </c>
    </row>
    <row r="436" spans="1:8" ht="12" x14ac:dyDescent="0.2">
      <c r="A436" s="37" t="s">
        <v>91</v>
      </c>
      <c r="B436" t="s">
        <v>115</v>
      </c>
      <c r="C436" s="16">
        <v>767.54</v>
      </c>
      <c r="D436" s="38">
        <v>-0.70664700000000003</v>
      </c>
      <c r="E436" s="16">
        <v>-5.4237960000000003</v>
      </c>
      <c r="F436" s="16">
        <v>772.963796</v>
      </c>
      <c r="G436" s="16">
        <v>0</v>
      </c>
      <c r="H436" s="39">
        <v>-5.4237960000000003</v>
      </c>
    </row>
    <row r="437" spans="1:8" ht="12" x14ac:dyDescent="0.2">
      <c r="A437" s="37" t="s">
        <v>91</v>
      </c>
      <c r="B437" t="s">
        <v>116</v>
      </c>
      <c r="C437" s="16">
        <v>328.53</v>
      </c>
      <c r="D437" s="38">
        <v>-265.94166300000001</v>
      </c>
      <c r="E437" s="16">
        <v>-873.69814499999995</v>
      </c>
      <c r="F437" s="16">
        <v>1202.228145</v>
      </c>
      <c r="G437" s="16">
        <v>-420.55</v>
      </c>
      <c r="H437" s="39">
        <v>-453.148145</v>
      </c>
    </row>
    <row r="438" spans="1:8" ht="12" x14ac:dyDescent="0.2">
      <c r="A438" s="37" t="s">
        <v>91</v>
      </c>
      <c r="B438" t="s">
        <v>117</v>
      </c>
      <c r="C438" s="16">
        <v>133502.6</v>
      </c>
      <c r="D438" s="38">
        <v>26.765509000000002</v>
      </c>
      <c r="E438" s="16">
        <v>35732.650833</v>
      </c>
      <c r="F438" s="16">
        <v>97769.949166999999</v>
      </c>
      <c r="G438" s="16">
        <v>29056.400000000001</v>
      </c>
      <c r="H438" s="39">
        <v>6676.2508330000001</v>
      </c>
    </row>
    <row r="439" spans="1:8" ht="12" x14ac:dyDescent="0.2">
      <c r="A439" s="37" t="s">
        <v>92</v>
      </c>
      <c r="B439" t="s">
        <v>113</v>
      </c>
      <c r="C439" s="16">
        <v>41172.61</v>
      </c>
      <c r="D439" s="38">
        <v>3.5735709999999998</v>
      </c>
      <c r="E439" s="16">
        <v>1471.332508</v>
      </c>
      <c r="F439" s="16">
        <v>39701.277492000001</v>
      </c>
      <c r="G439" s="16">
        <v>1347.27</v>
      </c>
      <c r="H439" s="39">
        <v>124.06250799999999</v>
      </c>
    </row>
    <row r="440" spans="1:8" ht="12" x14ac:dyDescent="0.2">
      <c r="A440" s="37" t="s">
        <v>92</v>
      </c>
      <c r="B440" t="s">
        <v>114</v>
      </c>
      <c r="C440" s="16">
        <v>2243.5100000000002</v>
      </c>
      <c r="D440" s="38">
        <v>-1.757819</v>
      </c>
      <c r="E440" s="16">
        <v>-39.436850999999997</v>
      </c>
      <c r="F440" s="16">
        <v>2282.9468510000002</v>
      </c>
      <c r="G440" s="16">
        <v>-44.63</v>
      </c>
      <c r="H440" s="39">
        <v>5.193149</v>
      </c>
    </row>
    <row r="441" spans="1:8" ht="12" x14ac:dyDescent="0.2">
      <c r="A441" s="37" t="s">
        <v>92</v>
      </c>
      <c r="B441" t="s">
        <v>115</v>
      </c>
      <c r="C441" s="16">
        <v>41.42</v>
      </c>
      <c r="D441" s="38">
        <v>-0.70664700000000003</v>
      </c>
      <c r="E441" s="16">
        <v>-0.29269299999999998</v>
      </c>
      <c r="F441" s="16">
        <v>41.712693000000002</v>
      </c>
      <c r="G441" s="16">
        <v>0</v>
      </c>
      <c r="H441" s="39">
        <v>-0.29269299999999998</v>
      </c>
    </row>
    <row r="442" spans="1:8" ht="12" x14ac:dyDescent="0.2">
      <c r="A442" s="37" t="s">
        <v>92</v>
      </c>
      <c r="B442" t="s">
        <v>116</v>
      </c>
      <c r="C442" s="16">
        <v>40.08</v>
      </c>
      <c r="D442" s="38">
        <v>-265.94166300000001</v>
      </c>
      <c r="E442" s="16">
        <v>-106.58941799999999</v>
      </c>
      <c r="F442" s="16">
        <v>146.66941800000001</v>
      </c>
      <c r="G442" s="16">
        <v>-26.4</v>
      </c>
      <c r="H442" s="39">
        <v>-80.189418000000003</v>
      </c>
    </row>
    <row r="443" spans="1:8" ht="12" x14ac:dyDescent="0.2">
      <c r="A443" s="37" t="s">
        <v>92</v>
      </c>
      <c r="B443" t="s">
        <v>117</v>
      </c>
      <c r="C443" s="16">
        <v>4936.8100000000004</v>
      </c>
      <c r="D443" s="38">
        <v>26.765509000000002</v>
      </c>
      <c r="E443" s="16">
        <v>1321.3623399999999</v>
      </c>
      <c r="F443" s="16">
        <v>3615.4476599999998</v>
      </c>
      <c r="G443" s="16">
        <v>1083.3</v>
      </c>
      <c r="H443" s="39">
        <v>238.06234000000001</v>
      </c>
    </row>
    <row r="444" spans="1:8" ht="12" x14ac:dyDescent="0.2">
      <c r="A444" s="37" t="s">
        <v>93</v>
      </c>
      <c r="B444" t="s">
        <v>113</v>
      </c>
      <c r="C444" s="16">
        <v>2203916.89</v>
      </c>
      <c r="D444" s="38">
        <v>3.5735709999999998</v>
      </c>
      <c r="E444" s="16">
        <v>78758.537891999993</v>
      </c>
      <c r="F444" s="16">
        <v>2125158.3521079998</v>
      </c>
      <c r="G444" s="16">
        <v>70194.11</v>
      </c>
      <c r="H444" s="39">
        <v>8564.4278919999997</v>
      </c>
    </row>
    <row r="445" spans="1:8" ht="12" x14ac:dyDescent="0.2">
      <c r="A445" s="37" t="s">
        <v>93</v>
      </c>
      <c r="B445" t="s">
        <v>114</v>
      </c>
      <c r="C445" s="16">
        <v>205757.72</v>
      </c>
      <c r="D445" s="38">
        <v>-1.757819</v>
      </c>
      <c r="E445" s="16">
        <v>-3616.84888</v>
      </c>
      <c r="F445" s="16">
        <v>209374.56888000001</v>
      </c>
      <c r="G445" s="16">
        <v>-3981.83</v>
      </c>
      <c r="H445" s="39">
        <v>364.98111999999998</v>
      </c>
    </row>
    <row r="446" spans="1:8" ht="12" x14ac:dyDescent="0.2">
      <c r="A446" s="37" t="s">
        <v>93</v>
      </c>
      <c r="B446" t="s">
        <v>115</v>
      </c>
      <c r="C446" s="16">
        <v>14508.04</v>
      </c>
      <c r="D446" s="38">
        <v>-0.70664700000000003</v>
      </c>
      <c r="E446" s="16">
        <v>-102.520591</v>
      </c>
      <c r="F446" s="16">
        <v>14610.560590999999</v>
      </c>
      <c r="G446" s="16">
        <v>0</v>
      </c>
      <c r="H446" s="39">
        <v>-102.520591</v>
      </c>
    </row>
    <row r="447" spans="1:8" ht="12" x14ac:dyDescent="0.2">
      <c r="A447" s="37" t="s">
        <v>93</v>
      </c>
      <c r="B447" t="s">
        <v>116</v>
      </c>
      <c r="C447" s="16">
        <v>3789.91</v>
      </c>
      <c r="D447" s="38">
        <v>-265.94166300000001</v>
      </c>
      <c r="E447" s="16">
        <v>-10078.949671</v>
      </c>
      <c r="F447" s="16">
        <v>13868.859671</v>
      </c>
      <c r="G447" s="16">
        <v>-4281.6899999999996</v>
      </c>
      <c r="H447" s="39">
        <v>-5797.2596709999998</v>
      </c>
    </row>
    <row r="448" spans="1:8" ht="12" x14ac:dyDescent="0.2">
      <c r="A448" s="37" t="s">
        <v>93</v>
      </c>
      <c r="B448" t="s">
        <v>117</v>
      </c>
      <c r="C448" s="16">
        <v>6998.01</v>
      </c>
      <c r="D448" s="38">
        <v>26.765509000000002</v>
      </c>
      <c r="E448" s="16">
        <v>1873.0530180000001</v>
      </c>
      <c r="F448" s="16">
        <v>5124.9569819999997</v>
      </c>
      <c r="G448" s="16">
        <v>1535.71</v>
      </c>
      <c r="H448" s="39">
        <v>337.34301799999997</v>
      </c>
    </row>
    <row r="449" spans="1:8" ht="12" x14ac:dyDescent="0.2">
      <c r="A449" s="37" t="s">
        <v>94</v>
      </c>
      <c r="B449" t="s">
        <v>113</v>
      </c>
      <c r="C449" s="16">
        <v>73103.39</v>
      </c>
      <c r="D449" s="38">
        <v>3.5735709999999998</v>
      </c>
      <c r="E449" s="16">
        <v>2612.4016459999998</v>
      </c>
      <c r="F449" s="16">
        <v>70490.988354000001</v>
      </c>
      <c r="G449" s="16">
        <v>1716.67</v>
      </c>
      <c r="H449" s="39">
        <v>895.73164599999996</v>
      </c>
    </row>
    <row r="450" spans="1:8" ht="12" x14ac:dyDescent="0.2">
      <c r="A450" s="37" t="s">
        <v>94</v>
      </c>
      <c r="B450" t="s">
        <v>114</v>
      </c>
      <c r="C450" s="16">
        <v>4707.8</v>
      </c>
      <c r="D450" s="38">
        <v>-1.757819</v>
      </c>
      <c r="E450" s="16">
        <v>-82.754615999999999</v>
      </c>
      <c r="F450" s="16">
        <v>4790.5546160000004</v>
      </c>
      <c r="G450" s="16">
        <v>-91.74</v>
      </c>
      <c r="H450" s="39">
        <v>8.9853839999999998</v>
      </c>
    </row>
    <row r="451" spans="1:8" ht="12" x14ac:dyDescent="0.2">
      <c r="A451" s="37" t="s">
        <v>94</v>
      </c>
      <c r="B451" t="s">
        <v>115</v>
      </c>
      <c r="C451" s="16">
        <v>38.31</v>
      </c>
      <c r="D451" s="38">
        <v>-0.70664700000000003</v>
      </c>
      <c r="E451" s="16">
        <v>-0.27071600000000001</v>
      </c>
      <c r="F451" s="16">
        <v>38.580716000000002</v>
      </c>
      <c r="G451" s="16">
        <v>0</v>
      </c>
      <c r="H451" s="39">
        <v>-0.27071600000000001</v>
      </c>
    </row>
    <row r="452" spans="1:8" ht="12" x14ac:dyDescent="0.2">
      <c r="A452" s="37" t="s">
        <v>94</v>
      </c>
      <c r="B452" t="s">
        <v>116</v>
      </c>
      <c r="C452" s="16">
        <v>56.06</v>
      </c>
      <c r="D452" s="38">
        <v>-265.94166300000001</v>
      </c>
      <c r="E452" s="16">
        <v>-149.086896</v>
      </c>
      <c r="F452" s="16">
        <v>205.146896</v>
      </c>
      <c r="G452" s="16">
        <v>-57.65</v>
      </c>
      <c r="H452" s="39">
        <v>-91.436896000000004</v>
      </c>
    </row>
    <row r="453" spans="1:8" ht="12" x14ac:dyDescent="0.2">
      <c r="A453" s="37" t="s">
        <v>94</v>
      </c>
      <c r="B453" t="s">
        <v>117</v>
      </c>
      <c r="C453" s="16">
        <v>23399.54</v>
      </c>
      <c r="D453" s="38">
        <v>26.765509000000002</v>
      </c>
      <c r="E453" s="16">
        <v>6263.0060569999996</v>
      </c>
      <c r="F453" s="16">
        <v>17136.533942999999</v>
      </c>
      <c r="G453" s="16">
        <v>4808.78</v>
      </c>
      <c r="H453" s="39">
        <v>1454.2260570000001</v>
      </c>
    </row>
    <row r="454" spans="1:8" ht="12" x14ac:dyDescent="0.2">
      <c r="A454" s="37" t="s">
        <v>14</v>
      </c>
      <c r="B454" t="s">
        <v>113</v>
      </c>
      <c r="C454" s="16">
        <v>49308.36</v>
      </c>
      <c r="D454" s="38">
        <v>3.5735709999999998</v>
      </c>
      <c r="E454" s="16">
        <v>1762.0693220000001</v>
      </c>
      <c r="F454" s="16">
        <v>47546.290677999998</v>
      </c>
      <c r="G454" s="16">
        <v>1623.48</v>
      </c>
      <c r="H454" s="39">
        <v>138.58932200000001</v>
      </c>
    </row>
    <row r="455" spans="1:8" ht="12" x14ac:dyDescent="0.2">
      <c r="A455" s="37" t="s">
        <v>95</v>
      </c>
      <c r="B455" t="s">
        <v>113</v>
      </c>
      <c r="C455" s="16">
        <v>26010.5</v>
      </c>
      <c r="D455" s="38">
        <v>3.5735709999999998</v>
      </c>
      <c r="E455" s="16">
        <v>929.50372100000004</v>
      </c>
      <c r="F455" s="16">
        <v>25080.996278999999</v>
      </c>
      <c r="G455" s="16">
        <v>1003.77</v>
      </c>
      <c r="H455" s="39">
        <v>-74.266278999999997</v>
      </c>
    </row>
    <row r="456" spans="1:8" ht="12" x14ac:dyDescent="0.2">
      <c r="A456" s="37" t="s">
        <v>95</v>
      </c>
      <c r="B456" t="s">
        <v>114</v>
      </c>
      <c r="C456" s="16">
        <v>2801.46</v>
      </c>
      <c r="D456" s="38">
        <v>-1.757819</v>
      </c>
      <c r="E456" s="16">
        <v>-49.244604000000002</v>
      </c>
      <c r="F456" s="16">
        <v>2850.704604</v>
      </c>
      <c r="G456" s="16">
        <v>-53.36</v>
      </c>
      <c r="H456" s="39">
        <v>4.1153959999999996</v>
      </c>
    </row>
    <row r="457" spans="1:8" ht="12" x14ac:dyDescent="0.2">
      <c r="A457" s="37" t="s">
        <v>95</v>
      </c>
      <c r="B457" t="s">
        <v>115</v>
      </c>
      <c r="C457" s="16">
        <v>139.66</v>
      </c>
      <c r="D457" s="38">
        <v>-0.70664700000000003</v>
      </c>
      <c r="E457" s="16">
        <v>-0.98690299999999997</v>
      </c>
      <c r="F457" s="16">
        <v>140.64690300000001</v>
      </c>
      <c r="G457" s="16">
        <v>0</v>
      </c>
      <c r="H457" s="39">
        <v>-0.98690299999999997</v>
      </c>
    </row>
    <row r="458" spans="1:8" ht="12" x14ac:dyDescent="0.2">
      <c r="A458" s="37" t="s">
        <v>95</v>
      </c>
      <c r="B458" t="s">
        <v>116</v>
      </c>
      <c r="C458" s="16">
        <v>56.13</v>
      </c>
      <c r="D458" s="38">
        <v>-265.94166300000001</v>
      </c>
      <c r="E458" s="16">
        <v>-149.273055</v>
      </c>
      <c r="F458" s="16">
        <v>205.40305499999999</v>
      </c>
      <c r="G458" s="16">
        <v>-77.650000000000006</v>
      </c>
      <c r="H458" s="39">
        <v>-71.623054999999994</v>
      </c>
    </row>
    <row r="459" spans="1:8" ht="12" x14ac:dyDescent="0.2">
      <c r="A459" s="37" t="s">
        <v>95</v>
      </c>
      <c r="B459" t="s">
        <v>117</v>
      </c>
      <c r="C459" s="16">
        <v>334.28</v>
      </c>
      <c r="D459" s="38">
        <v>26.765509000000002</v>
      </c>
      <c r="E459" s="16">
        <v>89.471744999999999</v>
      </c>
      <c r="F459" s="16">
        <v>244.808255</v>
      </c>
      <c r="G459" s="16">
        <v>69.98</v>
      </c>
      <c r="H459" s="39">
        <v>19.491745000000002</v>
      </c>
    </row>
    <row r="460" spans="1:8" ht="12" x14ac:dyDescent="0.2">
      <c r="A460" s="37" t="s">
        <v>96</v>
      </c>
      <c r="B460" t="s">
        <v>113</v>
      </c>
      <c r="C460" s="16">
        <v>675470.52</v>
      </c>
      <c r="D460" s="38">
        <v>3.5735709999999998</v>
      </c>
      <c r="E460" s="16">
        <v>24138.419549999999</v>
      </c>
      <c r="F460" s="16">
        <v>651332.10045000003</v>
      </c>
      <c r="G460" s="16">
        <v>22239.87</v>
      </c>
      <c r="H460" s="39">
        <v>1898.54955</v>
      </c>
    </row>
    <row r="461" spans="1:8" ht="12" x14ac:dyDescent="0.2">
      <c r="A461" s="37" t="s">
        <v>97</v>
      </c>
      <c r="B461" t="s">
        <v>113</v>
      </c>
      <c r="C461" s="16">
        <v>3944995.47</v>
      </c>
      <c r="D461" s="38">
        <v>3.5735709999999998</v>
      </c>
      <c r="E461" s="16">
        <v>140977.21952099999</v>
      </c>
      <c r="F461" s="16">
        <v>3804018.2504790002</v>
      </c>
      <c r="G461" s="16">
        <v>130094.22</v>
      </c>
      <c r="H461" s="39">
        <v>10882.999521</v>
      </c>
    </row>
    <row r="462" spans="1:8" ht="12" x14ac:dyDescent="0.2">
      <c r="A462" s="37" t="s">
        <v>97</v>
      </c>
      <c r="B462" t="s">
        <v>114</v>
      </c>
      <c r="C462" s="16">
        <v>19357.009999999998</v>
      </c>
      <c r="D462" s="38">
        <v>-1.757819</v>
      </c>
      <c r="E462" s="16">
        <v>-340.26125500000001</v>
      </c>
      <c r="F462" s="16">
        <v>19697.271255</v>
      </c>
      <c r="G462" s="16">
        <v>-383.07</v>
      </c>
      <c r="H462" s="39">
        <v>42.808745000000002</v>
      </c>
    </row>
    <row r="463" spans="1:8" ht="12" x14ac:dyDescent="0.2">
      <c r="A463" s="37" t="s">
        <v>97</v>
      </c>
      <c r="B463" t="s">
        <v>115</v>
      </c>
      <c r="C463" s="16">
        <v>736.11</v>
      </c>
      <c r="D463" s="38">
        <v>-0.70664700000000003</v>
      </c>
      <c r="E463" s="16">
        <v>-5.2016970000000002</v>
      </c>
      <c r="F463" s="16">
        <v>741.31169699999998</v>
      </c>
      <c r="G463" s="16">
        <v>0</v>
      </c>
      <c r="H463" s="39">
        <v>-5.2016970000000002</v>
      </c>
    </row>
    <row r="464" spans="1:8" ht="12" x14ac:dyDescent="0.2">
      <c r="A464" s="37" t="s">
        <v>97</v>
      </c>
      <c r="B464" t="s">
        <v>116</v>
      </c>
      <c r="C464" s="16">
        <v>452.2</v>
      </c>
      <c r="D464" s="38">
        <v>-265.94166300000001</v>
      </c>
      <c r="E464" s="16">
        <v>-1202.588199</v>
      </c>
      <c r="F464" s="16">
        <v>1654.7881990000001</v>
      </c>
      <c r="G464" s="16">
        <v>-602.99</v>
      </c>
      <c r="H464" s="39">
        <v>-599.59819900000002</v>
      </c>
    </row>
    <row r="465" spans="1:8" ht="12" x14ac:dyDescent="0.2">
      <c r="A465" s="37" t="s">
        <v>97</v>
      </c>
      <c r="B465" t="s">
        <v>117</v>
      </c>
      <c r="C465" s="16">
        <v>27845.360000000001</v>
      </c>
      <c r="D465" s="38">
        <v>26.765509000000002</v>
      </c>
      <c r="E465" s="16">
        <v>7452.9524229999997</v>
      </c>
      <c r="F465" s="16">
        <v>20392.407577000002</v>
      </c>
      <c r="G465" s="16">
        <v>6085.27</v>
      </c>
      <c r="H465" s="39">
        <v>1367.682423</v>
      </c>
    </row>
    <row r="466" spans="1:8" ht="12" x14ac:dyDescent="0.2">
      <c r="A466" s="37" t="s">
        <v>98</v>
      </c>
      <c r="B466" t="s">
        <v>113</v>
      </c>
      <c r="C466" s="16">
        <v>70662.58</v>
      </c>
      <c r="D466" s="38">
        <v>3.5735709999999998</v>
      </c>
      <c r="E466" s="16">
        <v>2525.1775640000001</v>
      </c>
      <c r="F466" s="16">
        <v>68137.402436000004</v>
      </c>
      <c r="G466" s="16">
        <v>2326.56</v>
      </c>
      <c r="H466" s="39">
        <v>198.61756399999999</v>
      </c>
    </row>
    <row r="467" spans="1:8" ht="12" x14ac:dyDescent="0.2">
      <c r="A467" s="37" t="s">
        <v>98</v>
      </c>
      <c r="B467" t="s">
        <v>114</v>
      </c>
      <c r="C467" s="16">
        <v>0.72</v>
      </c>
      <c r="D467" s="38">
        <v>-1.757819</v>
      </c>
      <c r="E467" s="16">
        <v>-1.2656000000000001E-2</v>
      </c>
      <c r="F467" s="16">
        <v>0.73265599999999997</v>
      </c>
      <c r="G467" s="16">
        <v>-0.02</v>
      </c>
      <c r="H467" s="39">
        <v>7.3439999999999998E-3</v>
      </c>
    </row>
    <row r="468" spans="1:8" ht="12" x14ac:dyDescent="0.2">
      <c r="A468" s="37" t="s">
        <v>98</v>
      </c>
      <c r="B468" t="s">
        <v>115</v>
      </c>
      <c r="C468" s="16">
        <v>0.01</v>
      </c>
      <c r="D468" s="38">
        <v>-0.70664700000000003</v>
      </c>
      <c r="E468" s="16">
        <v>-7.1000000000000005E-5</v>
      </c>
      <c r="F468" s="16">
        <v>1.0071E-2</v>
      </c>
      <c r="G468" s="16">
        <v>0</v>
      </c>
      <c r="H468" s="39">
        <v>-7.1000000000000005E-5</v>
      </c>
    </row>
    <row r="469" spans="1:8" ht="12" x14ac:dyDescent="0.2">
      <c r="A469" s="37" t="s">
        <v>98</v>
      </c>
      <c r="B469" t="s">
        <v>116</v>
      </c>
      <c r="C469" s="16">
        <v>0.02</v>
      </c>
      <c r="D469" s="38">
        <v>-265.94166300000001</v>
      </c>
      <c r="E469" s="16">
        <v>-5.3187999999999999E-2</v>
      </c>
      <c r="F469" s="16">
        <v>7.3188000000000003E-2</v>
      </c>
      <c r="G469" s="16">
        <v>-0.04</v>
      </c>
      <c r="H469" s="39">
        <v>-1.3188E-2</v>
      </c>
    </row>
    <row r="470" spans="1:8" ht="12" x14ac:dyDescent="0.2">
      <c r="A470" s="37" t="s">
        <v>98</v>
      </c>
      <c r="B470" t="s">
        <v>117</v>
      </c>
      <c r="C470" s="16">
        <v>12.75</v>
      </c>
      <c r="D470" s="38">
        <v>26.765509000000002</v>
      </c>
      <c r="E470" s="16">
        <v>3.4126020000000001</v>
      </c>
      <c r="F470" s="16">
        <v>9.3373980000000003</v>
      </c>
      <c r="G470" s="16">
        <v>3.14</v>
      </c>
      <c r="H470" s="39">
        <v>0.27260200000000001</v>
      </c>
    </row>
    <row r="471" spans="1:8" ht="12" x14ac:dyDescent="0.2">
      <c r="A471" s="37" t="s">
        <v>99</v>
      </c>
      <c r="B471" t="s">
        <v>113</v>
      </c>
      <c r="C471" s="16">
        <v>45679.57</v>
      </c>
      <c r="D471" s="38">
        <v>3.5735709999999998</v>
      </c>
      <c r="E471" s="16">
        <v>1632.39193</v>
      </c>
      <c r="F471" s="16">
        <v>44047.178070000002</v>
      </c>
      <c r="G471" s="16">
        <v>1502.47</v>
      </c>
      <c r="H471" s="39">
        <v>129.92193</v>
      </c>
    </row>
    <row r="472" spans="1:8" ht="12" x14ac:dyDescent="0.2">
      <c r="A472" s="37" t="s">
        <v>99</v>
      </c>
      <c r="B472" t="s">
        <v>114</v>
      </c>
      <c r="C472" s="16">
        <v>6313.28</v>
      </c>
      <c r="D472" s="38">
        <v>-1.757819</v>
      </c>
      <c r="E472" s="16">
        <v>-110.97605299999999</v>
      </c>
      <c r="F472" s="16">
        <v>6424.2560530000001</v>
      </c>
      <c r="G472" s="16">
        <v>-124.66</v>
      </c>
      <c r="H472" s="39">
        <v>13.683947</v>
      </c>
    </row>
    <row r="473" spans="1:8" ht="12" x14ac:dyDescent="0.2">
      <c r="A473" s="37" t="s">
        <v>99</v>
      </c>
      <c r="B473" t="s">
        <v>115</v>
      </c>
      <c r="C473" s="16">
        <v>39.090000000000003</v>
      </c>
      <c r="D473" s="38">
        <v>-0.70664700000000003</v>
      </c>
      <c r="E473" s="16">
        <v>-0.27622799999999997</v>
      </c>
      <c r="F473" s="16">
        <v>39.366228</v>
      </c>
      <c r="G473" s="16">
        <v>0</v>
      </c>
      <c r="H473" s="39">
        <v>-0.27622799999999997</v>
      </c>
    </row>
    <row r="474" spans="1:8" ht="12" x14ac:dyDescent="0.2">
      <c r="A474" s="37" t="s">
        <v>99</v>
      </c>
      <c r="B474" t="s">
        <v>116</v>
      </c>
      <c r="C474" s="16">
        <v>61.8</v>
      </c>
      <c r="D474" s="38">
        <v>-265.94166300000001</v>
      </c>
      <c r="E474" s="16">
        <v>-164.35194799999999</v>
      </c>
      <c r="F474" s="16">
        <v>226.151948</v>
      </c>
      <c r="G474" s="16">
        <v>-65.569999999999993</v>
      </c>
      <c r="H474" s="39">
        <v>-98.781948</v>
      </c>
    </row>
    <row r="475" spans="1:8" ht="12" x14ac:dyDescent="0.2">
      <c r="A475" s="37" t="s">
        <v>99</v>
      </c>
      <c r="B475" t="s">
        <v>117</v>
      </c>
      <c r="C475" s="16">
        <v>13530.19</v>
      </c>
      <c r="D475" s="38">
        <v>26.765509000000002</v>
      </c>
      <c r="E475" s="16">
        <v>3621.4242640000002</v>
      </c>
      <c r="F475" s="16">
        <v>9908.7657359999994</v>
      </c>
      <c r="G475" s="16">
        <v>2979.19</v>
      </c>
      <c r="H475" s="39">
        <v>642.23426400000005</v>
      </c>
    </row>
    <row r="476" spans="1:8" ht="12" x14ac:dyDescent="0.2">
      <c r="A476" s="37" t="s">
        <v>100</v>
      </c>
      <c r="B476" t="s">
        <v>113</v>
      </c>
      <c r="C476" s="16">
        <v>110644.89</v>
      </c>
      <c r="D476" s="38">
        <v>3.5735709999999998</v>
      </c>
      <c r="E476" s="16">
        <v>3953.9738550000002</v>
      </c>
      <c r="F476" s="16">
        <v>106690.916145</v>
      </c>
      <c r="G476" s="16">
        <v>2803.22</v>
      </c>
      <c r="H476" s="39">
        <v>1150.7538549999999</v>
      </c>
    </row>
    <row r="477" spans="1:8" ht="12" x14ac:dyDescent="0.2">
      <c r="A477" s="37" t="s">
        <v>100</v>
      </c>
      <c r="B477" t="s">
        <v>114</v>
      </c>
      <c r="C477" s="16">
        <v>10213.030000000001</v>
      </c>
      <c r="D477" s="38">
        <v>-1.757819</v>
      </c>
      <c r="E477" s="16">
        <v>-179.526611</v>
      </c>
      <c r="F477" s="16">
        <v>10392.556611</v>
      </c>
      <c r="G477" s="16">
        <v>-199.68</v>
      </c>
      <c r="H477" s="39">
        <v>20.153389000000001</v>
      </c>
    </row>
    <row r="478" spans="1:8" ht="12" x14ac:dyDescent="0.2">
      <c r="A478" s="37" t="s">
        <v>100</v>
      </c>
      <c r="B478" t="s">
        <v>115</v>
      </c>
      <c r="C478" s="16">
        <v>70.489999999999995</v>
      </c>
      <c r="D478" s="38">
        <v>-0.70664700000000003</v>
      </c>
      <c r="E478" s="16">
        <v>-0.49811499999999997</v>
      </c>
      <c r="F478" s="16">
        <v>70.988114999999993</v>
      </c>
      <c r="G478" s="16">
        <v>0</v>
      </c>
      <c r="H478" s="39">
        <v>-0.49811499999999997</v>
      </c>
    </row>
    <row r="479" spans="1:8" ht="12" x14ac:dyDescent="0.2">
      <c r="A479" s="37" t="s">
        <v>100</v>
      </c>
      <c r="B479" t="s">
        <v>116</v>
      </c>
      <c r="C479" s="16">
        <v>99.05</v>
      </c>
      <c r="D479" s="38">
        <v>-265.94166300000001</v>
      </c>
      <c r="E479" s="16">
        <v>-263.41521699999998</v>
      </c>
      <c r="F479" s="16">
        <v>362.465217</v>
      </c>
      <c r="G479" s="16">
        <v>-97.78</v>
      </c>
      <c r="H479" s="39">
        <v>-165.63521700000001</v>
      </c>
    </row>
    <row r="480" spans="1:8" ht="12" x14ac:dyDescent="0.2">
      <c r="A480" s="37" t="s">
        <v>100</v>
      </c>
      <c r="B480" t="s">
        <v>117</v>
      </c>
      <c r="C480" s="16">
        <v>72434.97</v>
      </c>
      <c r="D480" s="38">
        <v>26.765509000000002</v>
      </c>
      <c r="E480" s="16">
        <v>19387.588640000002</v>
      </c>
      <c r="F480" s="16">
        <v>53047.381359999999</v>
      </c>
      <c r="G480" s="16">
        <v>16715.07</v>
      </c>
      <c r="H480" s="39">
        <v>2672.5186399999998</v>
      </c>
    </row>
    <row r="481" spans="1:8" ht="12" x14ac:dyDescent="0.2">
      <c r="A481" s="37" t="s">
        <v>101</v>
      </c>
      <c r="B481" t="s">
        <v>113</v>
      </c>
      <c r="C481" s="16">
        <v>136253.70000000001</v>
      </c>
      <c r="D481" s="38">
        <v>3.5735709999999998</v>
      </c>
      <c r="E481" s="16">
        <v>4869.1228979999996</v>
      </c>
      <c r="F481" s="16">
        <v>131384.57710200001</v>
      </c>
      <c r="G481" s="16">
        <v>4043.31</v>
      </c>
      <c r="H481" s="39">
        <v>825.81289800000002</v>
      </c>
    </row>
    <row r="482" spans="1:8" ht="12" x14ac:dyDescent="0.2">
      <c r="A482" s="37" t="s">
        <v>101</v>
      </c>
      <c r="B482" t="s">
        <v>114</v>
      </c>
      <c r="C482" s="16">
        <v>8947.84</v>
      </c>
      <c r="D482" s="38">
        <v>-1.757819</v>
      </c>
      <c r="E482" s="16">
        <v>-157.286857</v>
      </c>
      <c r="F482" s="16">
        <v>9105.1268569999993</v>
      </c>
      <c r="G482" s="16">
        <v>-174.91</v>
      </c>
      <c r="H482" s="39">
        <v>17.623142999999999</v>
      </c>
    </row>
    <row r="483" spans="1:8" ht="12" x14ac:dyDescent="0.2">
      <c r="A483" s="37" t="s">
        <v>101</v>
      </c>
      <c r="B483" t="s">
        <v>115</v>
      </c>
      <c r="C483" s="16">
        <v>91.61</v>
      </c>
      <c r="D483" s="38">
        <v>-0.70664700000000003</v>
      </c>
      <c r="E483" s="16">
        <v>-0.64735900000000002</v>
      </c>
      <c r="F483" s="16">
        <v>92.257358999999994</v>
      </c>
      <c r="G483" s="16">
        <v>0</v>
      </c>
      <c r="H483" s="39">
        <v>-0.64735900000000002</v>
      </c>
    </row>
    <row r="484" spans="1:8" ht="12" x14ac:dyDescent="0.2">
      <c r="A484" s="37" t="s">
        <v>101</v>
      </c>
      <c r="B484" t="s">
        <v>116</v>
      </c>
      <c r="C484" s="16">
        <v>74.790000000000006</v>
      </c>
      <c r="D484" s="38">
        <v>-265.94166300000001</v>
      </c>
      <c r="E484" s="16">
        <v>-198.89777000000001</v>
      </c>
      <c r="F484" s="16">
        <v>273.68777</v>
      </c>
      <c r="G484" s="16">
        <v>-54.86</v>
      </c>
      <c r="H484" s="39">
        <v>-144.03776999999999</v>
      </c>
    </row>
    <row r="485" spans="1:8" ht="12" x14ac:dyDescent="0.2">
      <c r="A485" s="37" t="s">
        <v>101</v>
      </c>
      <c r="B485" t="s">
        <v>117</v>
      </c>
      <c r="C485" s="16">
        <v>65782.84</v>
      </c>
      <c r="D485" s="38">
        <v>26.765509000000002</v>
      </c>
      <c r="E485" s="16">
        <v>17607.112164999999</v>
      </c>
      <c r="F485" s="16">
        <v>48175.727834999998</v>
      </c>
      <c r="G485" s="16">
        <v>13924.22</v>
      </c>
      <c r="H485" s="39">
        <v>3682.8921650000002</v>
      </c>
    </row>
    <row r="486" spans="1:8" ht="12" x14ac:dyDescent="0.2">
      <c r="A486" s="37" t="s">
        <v>102</v>
      </c>
      <c r="B486" t="s">
        <v>113</v>
      </c>
      <c r="C486" s="16">
        <v>80503.97</v>
      </c>
      <c r="D486" s="38">
        <v>3.5735709999999998</v>
      </c>
      <c r="E486" s="16">
        <v>2876.8666370000001</v>
      </c>
      <c r="F486" s="16">
        <v>77627.103363000002</v>
      </c>
      <c r="G486" s="16">
        <v>2206.9499999999998</v>
      </c>
      <c r="H486" s="39">
        <v>669.91663700000004</v>
      </c>
    </row>
    <row r="487" spans="1:8" ht="12" x14ac:dyDescent="0.2">
      <c r="A487" s="37" t="s">
        <v>102</v>
      </c>
      <c r="B487" t="s">
        <v>114</v>
      </c>
      <c r="C487" s="16">
        <v>5597.16</v>
      </c>
      <c r="D487" s="38">
        <v>-1.757819</v>
      </c>
      <c r="E487" s="16">
        <v>-98.387957999999998</v>
      </c>
      <c r="F487" s="16">
        <v>5695.5479580000001</v>
      </c>
      <c r="G487" s="16">
        <v>-110.79</v>
      </c>
      <c r="H487" s="39">
        <v>12.402042</v>
      </c>
    </row>
    <row r="488" spans="1:8" ht="12" x14ac:dyDescent="0.2">
      <c r="A488" s="37" t="s">
        <v>102</v>
      </c>
      <c r="B488" t="s">
        <v>115</v>
      </c>
      <c r="C488" s="16">
        <v>55.75</v>
      </c>
      <c r="D488" s="38">
        <v>-0.70664700000000003</v>
      </c>
      <c r="E488" s="16">
        <v>-0.39395599999999997</v>
      </c>
      <c r="F488" s="16">
        <v>56.143956000000003</v>
      </c>
      <c r="G488" s="16">
        <v>0</v>
      </c>
      <c r="H488" s="39">
        <v>-0.39395599999999997</v>
      </c>
    </row>
    <row r="489" spans="1:8" ht="12" x14ac:dyDescent="0.2">
      <c r="A489" s="37" t="s">
        <v>102</v>
      </c>
      <c r="B489" t="s">
        <v>116</v>
      </c>
      <c r="C489" s="16">
        <v>56.87</v>
      </c>
      <c r="D489" s="38">
        <v>-265.94166300000001</v>
      </c>
      <c r="E489" s="16">
        <v>-151.24102400000001</v>
      </c>
      <c r="F489" s="16">
        <v>208.11102399999999</v>
      </c>
      <c r="G489" s="16">
        <v>-68.88</v>
      </c>
      <c r="H489" s="39">
        <v>-82.361024</v>
      </c>
    </row>
    <row r="490" spans="1:8" ht="12" x14ac:dyDescent="0.2">
      <c r="A490" s="37" t="s">
        <v>102</v>
      </c>
      <c r="B490" t="s">
        <v>117</v>
      </c>
      <c r="C490" s="16">
        <v>14748.56</v>
      </c>
      <c r="D490" s="38">
        <v>26.765509000000002</v>
      </c>
      <c r="E490" s="16">
        <v>3947.5272</v>
      </c>
      <c r="F490" s="16">
        <v>10801.032800000001</v>
      </c>
      <c r="G490" s="16">
        <v>3464.01</v>
      </c>
      <c r="H490" s="39">
        <v>483.5172</v>
      </c>
    </row>
    <row r="491" spans="1:8" ht="12" x14ac:dyDescent="0.2">
      <c r="A491" s="37" t="s">
        <v>103</v>
      </c>
      <c r="B491" t="s">
        <v>113</v>
      </c>
      <c r="C491" s="16">
        <v>74383.649999999994</v>
      </c>
      <c r="D491" s="38">
        <v>3.5735709999999998</v>
      </c>
      <c r="E491" s="16">
        <v>2658.1526480000002</v>
      </c>
      <c r="F491" s="16">
        <v>71725.497352000006</v>
      </c>
      <c r="G491" s="16">
        <v>1904.78</v>
      </c>
      <c r="H491" s="39">
        <v>753.37264800000003</v>
      </c>
    </row>
    <row r="492" spans="1:8" ht="12" x14ac:dyDescent="0.2">
      <c r="A492" s="37" t="s">
        <v>103</v>
      </c>
      <c r="B492" t="s">
        <v>114</v>
      </c>
      <c r="C492" s="16">
        <v>4815.26</v>
      </c>
      <c r="D492" s="38">
        <v>-1.757819</v>
      </c>
      <c r="E492" s="16">
        <v>-84.643568999999999</v>
      </c>
      <c r="F492" s="16">
        <v>4899.9035690000001</v>
      </c>
      <c r="G492" s="16">
        <v>-95.42</v>
      </c>
      <c r="H492" s="39">
        <v>10.776431000000001</v>
      </c>
    </row>
    <row r="493" spans="1:8" ht="12" x14ac:dyDescent="0.2">
      <c r="A493" s="37" t="s">
        <v>103</v>
      </c>
      <c r="B493" t="s">
        <v>115</v>
      </c>
      <c r="C493" s="16">
        <v>245.75</v>
      </c>
      <c r="D493" s="38">
        <v>-0.70664700000000003</v>
      </c>
      <c r="E493" s="16">
        <v>-1.7365839999999999</v>
      </c>
      <c r="F493" s="16">
        <v>247.48658399999999</v>
      </c>
      <c r="G493" s="16">
        <v>0</v>
      </c>
      <c r="H493" s="39">
        <v>-1.7365839999999999</v>
      </c>
    </row>
    <row r="494" spans="1:8" ht="12" x14ac:dyDescent="0.2">
      <c r="A494" s="37" t="s">
        <v>103</v>
      </c>
      <c r="B494" t="s">
        <v>116</v>
      </c>
      <c r="C494" s="16">
        <v>80.36</v>
      </c>
      <c r="D494" s="38">
        <v>-265.94166300000001</v>
      </c>
      <c r="E494" s="16">
        <v>-213.71072000000001</v>
      </c>
      <c r="F494" s="16">
        <v>294.07071999999999</v>
      </c>
      <c r="G494" s="16">
        <v>-69.010000000000005</v>
      </c>
      <c r="H494" s="39">
        <v>-144.70071999999999</v>
      </c>
    </row>
    <row r="495" spans="1:8" ht="12" x14ac:dyDescent="0.2">
      <c r="A495" s="37" t="s">
        <v>103</v>
      </c>
      <c r="B495" t="s">
        <v>117</v>
      </c>
      <c r="C495" s="16">
        <v>5550.06</v>
      </c>
      <c r="D495" s="38">
        <v>26.765509000000002</v>
      </c>
      <c r="E495" s="16">
        <v>1485.5018259999999</v>
      </c>
      <c r="F495" s="16">
        <v>4064.5581739999998</v>
      </c>
      <c r="G495" s="16">
        <v>1311.45</v>
      </c>
      <c r="H495" s="39">
        <v>174.05182600000001</v>
      </c>
    </row>
    <row r="496" spans="1:8" ht="12" x14ac:dyDescent="0.2">
      <c r="A496" s="37" t="s">
        <v>104</v>
      </c>
      <c r="B496" t="s">
        <v>113</v>
      </c>
      <c r="C496" s="16">
        <v>1925657.36</v>
      </c>
      <c r="D496" s="38">
        <v>3.5735709999999998</v>
      </c>
      <c r="E496" s="16">
        <v>68814.735639000006</v>
      </c>
      <c r="F496" s="16">
        <v>1856842.624361</v>
      </c>
      <c r="G496" s="16">
        <v>62302.76</v>
      </c>
      <c r="H496" s="39">
        <v>6511.9756390000002</v>
      </c>
    </row>
    <row r="497" spans="1:8" ht="12" x14ac:dyDescent="0.2">
      <c r="A497" s="37" t="s">
        <v>104</v>
      </c>
      <c r="B497" t="s">
        <v>114</v>
      </c>
      <c r="C497" s="16">
        <v>155881.03</v>
      </c>
      <c r="D497" s="38">
        <v>-1.757819</v>
      </c>
      <c r="E497" s="16">
        <v>-2740.1068049999999</v>
      </c>
      <c r="F497" s="16">
        <v>158621.13680499999</v>
      </c>
      <c r="G497" s="16">
        <v>-2990.47</v>
      </c>
      <c r="H497" s="39">
        <v>250.36319499999999</v>
      </c>
    </row>
    <row r="498" spans="1:8" ht="12" x14ac:dyDescent="0.2">
      <c r="A498" s="37" t="s">
        <v>104</v>
      </c>
      <c r="B498" t="s">
        <v>115</v>
      </c>
      <c r="C498" s="16">
        <v>9655.8700000000008</v>
      </c>
      <c r="D498" s="38">
        <v>-0.70664700000000003</v>
      </c>
      <c r="E498" s="16">
        <v>-68.232889999999998</v>
      </c>
      <c r="F498" s="16">
        <v>9724.1028900000001</v>
      </c>
      <c r="G498" s="16">
        <v>0</v>
      </c>
      <c r="H498" s="39">
        <v>-68.232889999999998</v>
      </c>
    </row>
    <row r="499" spans="1:8" ht="12" x14ac:dyDescent="0.2">
      <c r="A499" s="37" t="s">
        <v>104</v>
      </c>
      <c r="B499" t="s">
        <v>116</v>
      </c>
      <c r="C499" s="16">
        <v>2939.12</v>
      </c>
      <c r="D499" s="38">
        <v>-265.94166300000001</v>
      </c>
      <c r="E499" s="16">
        <v>-7816.344599</v>
      </c>
      <c r="F499" s="16">
        <v>10755.464599000001</v>
      </c>
      <c r="G499" s="16">
        <v>-3170.18</v>
      </c>
      <c r="H499" s="39">
        <v>-4646.1645989999997</v>
      </c>
    </row>
    <row r="500" spans="1:8" ht="12" x14ac:dyDescent="0.2">
      <c r="A500" s="37" t="s">
        <v>104</v>
      </c>
      <c r="B500" t="s">
        <v>117</v>
      </c>
      <c r="C500" s="16">
        <v>4064.01</v>
      </c>
      <c r="D500" s="38">
        <v>26.765509000000002</v>
      </c>
      <c r="E500" s="16">
        <v>1087.7529750000001</v>
      </c>
      <c r="F500" s="16">
        <v>2976.2570249999999</v>
      </c>
      <c r="G500" s="16">
        <v>887.99</v>
      </c>
      <c r="H500" s="39">
        <v>199.76297500000001</v>
      </c>
    </row>
    <row r="501" spans="1:8" ht="12" x14ac:dyDescent="0.2">
      <c r="A501" s="37" t="s">
        <v>2</v>
      </c>
      <c r="B501" t="s">
        <v>113</v>
      </c>
      <c r="C501" s="16">
        <v>270751791.31</v>
      </c>
      <c r="D501" s="38">
        <v>3.5735709999999998</v>
      </c>
      <c r="E501" s="16">
        <v>9675507.8705570009</v>
      </c>
      <c r="F501" s="16">
        <v>261076283.43944299</v>
      </c>
      <c r="G501" s="16">
        <v>9001277.4900000002</v>
      </c>
      <c r="H501" s="39">
        <v>674230.38055700005</v>
      </c>
    </row>
    <row r="502" spans="1:8" ht="12" x14ac:dyDescent="0.2">
      <c r="A502" s="37" t="s">
        <v>2</v>
      </c>
      <c r="B502" t="s">
        <v>114</v>
      </c>
      <c r="C502" s="16">
        <v>30736955.859999999</v>
      </c>
      <c r="D502" s="38">
        <v>-1.757819</v>
      </c>
      <c r="E502" s="16">
        <v>-540300.13734000002</v>
      </c>
      <c r="F502" s="16">
        <v>31277255.997340001</v>
      </c>
      <c r="G502" s="16">
        <v>-597760.97</v>
      </c>
      <c r="H502" s="39">
        <v>57460.83266</v>
      </c>
    </row>
    <row r="503" spans="1:8" ht="12" x14ac:dyDescent="0.2">
      <c r="A503" s="37" t="s">
        <v>2</v>
      </c>
      <c r="B503" t="s">
        <v>115</v>
      </c>
      <c r="C503" s="16">
        <v>1885363.74</v>
      </c>
      <c r="D503" s="38">
        <v>-0.70664700000000003</v>
      </c>
      <c r="E503" s="16">
        <v>-13322.861365999999</v>
      </c>
      <c r="F503" s="16">
        <v>1898686.601366</v>
      </c>
      <c r="G503" s="16">
        <v>0</v>
      </c>
      <c r="H503" s="39">
        <v>-13322.861365999999</v>
      </c>
    </row>
    <row r="504" spans="1:8" ht="12" x14ac:dyDescent="0.2">
      <c r="A504" s="37" t="s">
        <v>2</v>
      </c>
      <c r="B504" t="s">
        <v>116</v>
      </c>
      <c r="C504" s="16">
        <v>556509.93999999994</v>
      </c>
      <c r="D504" s="38">
        <v>-265.94166300000001</v>
      </c>
      <c r="E504" s="16">
        <v>-1479991.787884</v>
      </c>
      <c r="F504" s="16">
        <v>2036501.7278839999</v>
      </c>
      <c r="G504" s="16">
        <v>-589918.92000000004</v>
      </c>
      <c r="H504" s="39">
        <v>-890072.86788399995</v>
      </c>
    </row>
    <row r="505" spans="1:8" ht="12" x14ac:dyDescent="0.2">
      <c r="A505" s="37" t="s">
        <v>2</v>
      </c>
      <c r="B505" t="s">
        <v>117</v>
      </c>
      <c r="C505" s="16">
        <v>809368.87</v>
      </c>
      <c r="D505" s="38">
        <v>26.765509000000002</v>
      </c>
      <c r="E505" s="16">
        <v>216631.700259</v>
      </c>
      <c r="F505" s="16">
        <v>592737.16974100005</v>
      </c>
      <c r="G505" s="16">
        <v>177161.51</v>
      </c>
      <c r="H505" s="39">
        <v>39470.190259000003</v>
      </c>
    </row>
    <row r="506" spans="1:8" ht="12" x14ac:dyDescent="0.2">
      <c r="A506" s="37" t="s">
        <v>3</v>
      </c>
      <c r="B506" t="s">
        <v>113</v>
      </c>
      <c r="C506" s="16">
        <v>33826742.289999999</v>
      </c>
      <c r="D506" s="38">
        <v>3.5735709999999998</v>
      </c>
      <c r="E506" s="16">
        <v>1208822.699485</v>
      </c>
      <c r="F506" s="16">
        <v>32617919.590514999</v>
      </c>
      <c r="G506" s="16">
        <v>1111520.19</v>
      </c>
      <c r="H506" s="39">
        <v>97302.509485000002</v>
      </c>
    </row>
    <row r="507" spans="1:8" ht="12" x14ac:dyDescent="0.2">
      <c r="A507" s="37" t="s">
        <v>3</v>
      </c>
      <c r="B507" t="s">
        <v>114</v>
      </c>
      <c r="C507" s="16">
        <v>3381655.63</v>
      </c>
      <c r="D507" s="38">
        <v>-1.757819</v>
      </c>
      <c r="E507" s="16">
        <v>-59443.394774</v>
      </c>
      <c r="F507" s="16">
        <v>3441099.024774</v>
      </c>
      <c r="G507" s="16">
        <v>-66071.289999999994</v>
      </c>
      <c r="H507" s="39">
        <v>6627.8952259999996</v>
      </c>
    </row>
    <row r="508" spans="1:8" ht="12" x14ac:dyDescent="0.2">
      <c r="A508" s="37" t="s">
        <v>3</v>
      </c>
      <c r="B508" t="s">
        <v>115</v>
      </c>
      <c r="C508" s="16">
        <v>197661.35</v>
      </c>
      <c r="D508" s="38">
        <v>-0.70664700000000003</v>
      </c>
      <c r="E508" s="16">
        <v>-1396.767482</v>
      </c>
      <c r="F508" s="16">
        <v>199058.117482</v>
      </c>
      <c r="G508" s="16">
        <v>0</v>
      </c>
      <c r="H508" s="39">
        <v>-1396.767482</v>
      </c>
    </row>
    <row r="509" spans="1:8" ht="12" x14ac:dyDescent="0.2">
      <c r="A509" s="37" t="s">
        <v>3</v>
      </c>
      <c r="B509" t="s">
        <v>116</v>
      </c>
      <c r="C509" s="16">
        <v>59601.06</v>
      </c>
      <c r="D509" s="38">
        <v>-265.94166300000001</v>
      </c>
      <c r="E509" s="16">
        <v>-158504.04998800001</v>
      </c>
      <c r="F509" s="16">
        <v>218105.10998800001</v>
      </c>
      <c r="G509" s="16">
        <v>-61780.35</v>
      </c>
      <c r="H509" s="39">
        <v>-96723.699987999993</v>
      </c>
    </row>
    <row r="510" spans="1:8" ht="12" x14ac:dyDescent="0.2">
      <c r="A510" s="37" t="s">
        <v>3</v>
      </c>
      <c r="B510" t="s">
        <v>117</v>
      </c>
      <c r="C510" s="16">
        <v>90899.87</v>
      </c>
      <c r="D510" s="38">
        <v>26.765509000000002</v>
      </c>
      <c r="E510" s="16">
        <v>24329.813168000001</v>
      </c>
      <c r="F510" s="16">
        <v>66570.056832000002</v>
      </c>
      <c r="G510" s="16">
        <v>19707.060000000001</v>
      </c>
      <c r="H510" s="39">
        <v>4622.7531680000002</v>
      </c>
    </row>
    <row r="511" spans="1:8" ht="12" x14ac:dyDescent="0.2">
      <c r="A511" s="37" t="s">
        <v>4</v>
      </c>
      <c r="B511" t="s">
        <v>113</v>
      </c>
      <c r="C511" s="16">
        <v>27083671.43</v>
      </c>
      <c r="D511" s="38">
        <v>3.5735709999999998</v>
      </c>
      <c r="E511" s="16">
        <v>967854.26540200005</v>
      </c>
      <c r="F511" s="16">
        <v>26115817.164597999</v>
      </c>
      <c r="G511" s="16">
        <v>892799.16</v>
      </c>
      <c r="H511" s="39">
        <v>75055.105402000001</v>
      </c>
    </row>
    <row r="512" spans="1:8" ht="12" x14ac:dyDescent="0.2">
      <c r="A512" s="37" t="s">
        <v>4</v>
      </c>
      <c r="B512" t="s">
        <v>114</v>
      </c>
      <c r="C512" s="16">
        <v>2879699.68</v>
      </c>
      <c r="D512" s="38">
        <v>-1.757819</v>
      </c>
      <c r="E512" s="16">
        <v>-50619.916289000001</v>
      </c>
      <c r="F512" s="16">
        <v>2930319.596289</v>
      </c>
      <c r="G512" s="16">
        <v>-55996.89</v>
      </c>
      <c r="H512" s="39">
        <v>5376.9737109999996</v>
      </c>
    </row>
    <row r="513" spans="1:8" ht="12" x14ac:dyDescent="0.2">
      <c r="A513" s="37" t="s">
        <v>4</v>
      </c>
      <c r="B513" t="s">
        <v>115</v>
      </c>
      <c r="C513" s="16">
        <v>175914.57</v>
      </c>
      <c r="D513" s="38">
        <v>-0.70664700000000003</v>
      </c>
      <c r="E513" s="16">
        <v>-1243.09457</v>
      </c>
      <c r="F513" s="16">
        <v>177157.66456999999</v>
      </c>
      <c r="G513" s="16">
        <v>0</v>
      </c>
      <c r="H513" s="39">
        <v>-1243.09457</v>
      </c>
    </row>
    <row r="514" spans="1:8" ht="12" x14ac:dyDescent="0.2">
      <c r="A514" s="37" t="s">
        <v>4</v>
      </c>
      <c r="B514" t="s">
        <v>116</v>
      </c>
      <c r="C514" s="16">
        <v>52025.5</v>
      </c>
      <c r="D514" s="38">
        <v>-265.94166300000001</v>
      </c>
      <c r="E514" s="16">
        <v>-138357.479762</v>
      </c>
      <c r="F514" s="16">
        <v>190382.979762</v>
      </c>
      <c r="G514" s="16">
        <v>-55404.91</v>
      </c>
      <c r="H514" s="39">
        <v>-82952.569761999999</v>
      </c>
    </row>
    <row r="515" spans="1:8" ht="12" x14ac:dyDescent="0.2">
      <c r="A515" s="37" t="s">
        <v>4</v>
      </c>
      <c r="B515" t="s">
        <v>117</v>
      </c>
      <c r="C515" s="16">
        <v>68968.009999999995</v>
      </c>
      <c r="D515" s="38">
        <v>26.765509000000002</v>
      </c>
      <c r="E515" s="16">
        <v>18459.639137999999</v>
      </c>
      <c r="F515" s="16">
        <v>50508.370862000003</v>
      </c>
      <c r="G515" s="16">
        <v>15266.31</v>
      </c>
      <c r="H515" s="39">
        <v>3193.3291380000001</v>
      </c>
    </row>
    <row r="516" spans="1:8" ht="12" x14ac:dyDescent="0.2">
      <c r="A516" s="37" t="s">
        <v>5</v>
      </c>
      <c r="B516" t="s">
        <v>113</v>
      </c>
      <c r="C516" s="16">
        <v>844673683.5</v>
      </c>
      <c r="D516" s="38">
        <v>3.5735709999999998</v>
      </c>
      <c r="E516" s="16">
        <v>30185014.965976</v>
      </c>
      <c r="F516" s="16">
        <v>814488668.534024</v>
      </c>
      <c r="G516" s="16">
        <v>27832708.420000002</v>
      </c>
      <c r="H516" s="39">
        <v>2352306.5459759999</v>
      </c>
    </row>
    <row r="517" spans="1:8" ht="12" x14ac:dyDescent="0.2">
      <c r="A517" s="37" t="s">
        <v>5</v>
      </c>
      <c r="B517" t="s">
        <v>114</v>
      </c>
      <c r="C517" s="16">
        <v>88055860.480000004</v>
      </c>
      <c r="D517" s="38">
        <v>-1.757819</v>
      </c>
      <c r="E517" s="16">
        <v>-1547862.895975</v>
      </c>
      <c r="F517" s="16">
        <v>89603723.375974998</v>
      </c>
      <c r="G517" s="16">
        <v>-1699436.59</v>
      </c>
      <c r="H517" s="39">
        <v>151573.694025</v>
      </c>
    </row>
    <row r="518" spans="1:8" ht="12" x14ac:dyDescent="0.2">
      <c r="A518" s="37" t="s">
        <v>5</v>
      </c>
      <c r="B518" t="s">
        <v>115</v>
      </c>
      <c r="C518" s="16">
        <v>5446798.3300000001</v>
      </c>
      <c r="D518" s="38">
        <v>-0.70664700000000003</v>
      </c>
      <c r="E518" s="16">
        <v>-38489.622717999999</v>
      </c>
      <c r="F518" s="16">
        <v>5485287.9527179999</v>
      </c>
      <c r="G518" s="16">
        <v>0</v>
      </c>
      <c r="H518" s="39">
        <v>-38489.622717999999</v>
      </c>
    </row>
    <row r="519" spans="1:8" ht="12" x14ac:dyDescent="0.2">
      <c r="A519" s="37" t="s">
        <v>5</v>
      </c>
      <c r="B519" t="s">
        <v>116</v>
      </c>
      <c r="C519" s="16">
        <v>1665495.68</v>
      </c>
      <c r="D519" s="38">
        <v>-265.94166300000001</v>
      </c>
      <c r="E519" s="16">
        <v>-4429246.9046590002</v>
      </c>
      <c r="F519" s="16">
        <v>6094742.5846589999</v>
      </c>
      <c r="G519" s="16">
        <v>-1816279.25</v>
      </c>
      <c r="H519" s="39">
        <v>-2612967.6546590002</v>
      </c>
    </row>
    <row r="520" spans="1:8" ht="12" x14ac:dyDescent="0.2">
      <c r="A520" s="40" t="s">
        <v>5</v>
      </c>
      <c r="B520" s="46" t="s">
        <v>117</v>
      </c>
      <c r="C520" s="41">
        <v>2466880.2799999998</v>
      </c>
      <c r="D520" s="42">
        <v>26.765509000000002</v>
      </c>
      <c r="E520" s="41">
        <v>660273.07102699997</v>
      </c>
      <c r="F520" s="41">
        <v>1806607.2089730001</v>
      </c>
      <c r="G520" s="41">
        <v>540368.35</v>
      </c>
      <c r="H520" s="43">
        <v>119904.72102700001</v>
      </c>
    </row>
    <row r="558" spans="11:16" s="1" customFormat="1" ht="12" x14ac:dyDescent="0.2">
      <c r="K558" s="44">
        <f>SUM(C18:C515)</f>
        <v>1508606574.7799978</v>
      </c>
      <c r="L558" s="44"/>
      <c r="M558" s="44">
        <f>SUM(E18:E515)</f>
        <v>40160731.166355968</v>
      </c>
      <c r="N558" s="44">
        <f>SUM(F18:F515)</f>
        <v>1468445843.6136434</v>
      </c>
      <c r="O558" s="44">
        <f>SUM(G18:G515)</f>
        <v>40288950.280000046</v>
      </c>
      <c r="P558" s="44">
        <f>SUM(H18:H515)</f>
        <v>-128219.11364400003</v>
      </c>
    </row>
    <row r="560" spans="11:16" ht="12" x14ac:dyDescent="0.2"/>
    <row r="561" spans="10:16" ht="12.75" x14ac:dyDescent="0.2">
      <c r="J561" s="33" t="s">
        <v>201</v>
      </c>
      <c r="K561" s="47">
        <f>B10-K558</f>
        <v>942308718.27000237</v>
      </c>
      <c r="L561" s="47"/>
      <c r="M561" s="47">
        <f>D10-M558</f>
        <v>24829688.613644034</v>
      </c>
      <c r="N561" s="47">
        <f>C10-N558</f>
        <v>917479029.65635657</v>
      </c>
      <c r="O561" s="45"/>
      <c r="P561" s="45"/>
    </row>
  </sheetData>
  <pageMargins left="0.55555555555555558" right="0.55555555555555558" top="0.55555555555555558" bottom="0.55555558204650879" header="0.27777777777777779" footer="0"/>
  <pageSetup fitToWidth="0" fitToHeight="0" pageOrder="overThenDown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521"/>
  <sheetViews>
    <sheetView topLeftCell="A508" workbookViewId="0">
      <selection activeCell="J521" sqref="J521"/>
    </sheetView>
  </sheetViews>
  <sheetFormatPr defaultColWidth="12" defaultRowHeight="16.149999999999999" customHeight="1" x14ac:dyDescent="0.2"/>
  <cols>
    <col min="1" max="1" width="20.5" customWidth="1"/>
    <col min="2" max="2" width="44.1640625" customWidth="1"/>
    <col min="3" max="3" width="15.6640625" bestFit="1" customWidth="1"/>
    <col min="4" max="4" width="19.5" customWidth="1"/>
    <col min="5" max="5" width="16.83203125" customWidth="1"/>
    <col min="6" max="6" width="16.33203125" customWidth="1"/>
    <col min="7" max="8" width="14.33203125" customWidth="1"/>
    <col min="9" max="9" width="15.83203125" customWidth="1"/>
    <col min="10" max="10" width="15.33203125" customWidth="1"/>
  </cols>
  <sheetData>
    <row r="1" spans="1:5" ht="12.75" x14ac:dyDescent="0.2">
      <c r="A1" s="33" t="s">
        <v>126</v>
      </c>
    </row>
    <row r="2" spans="1:5" ht="12" x14ac:dyDescent="0.2">
      <c r="A2" s="20"/>
      <c r="B2" s="11"/>
      <c r="C2" s="11"/>
      <c r="D2" s="11"/>
      <c r="E2" s="12"/>
    </row>
    <row r="3" spans="1:5" s="86" customFormat="1" ht="25.5" x14ac:dyDescent="0.2">
      <c r="A3" s="21"/>
      <c r="B3" s="84" t="s">
        <v>119</v>
      </c>
      <c r="C3" s="84" t="s">
        <v>120</v>
      </c>
      <c r="D3" s="84" t="s">
        <v>121</v>
      </c>
      <c r="E3" s="85" t="s">
        <v>122</v>
      </c>
    </row>
    <row r="4" spans="1:5" ht="12.75" x14ac:dyDescent="0.2">
      <c r="A4" s="24"/>
      <c r="B4" s="13" t="s">
        <v>123</v>
      </c>
      <c r="C4" s="13" t="s">
        <v>123</v>
      </c>
      <c r="D4" s="13" t="s">
        <v>123</v>
      </c>
      <c r="E4" s="14" t="s">
        <v>123</v>
      </c>
    </row>
    <row r="5" spans="1:5" ht="12.75" x14ac:dyDescent="0.2">
      <c r="A5" s="15" t="s">
        <v>113</v>
      </c>
      <c r="B5" s="25">
        <v>2088417985.95</v>
      </c>
      <c r="C5" s="25">
        <v>2063398049.1500001</v>
      </c>
      <c r="D5" s="25">
        <v>25019936.800000001</v>
      </c>
      <c r="E5" s="26">
        <v>1.1980329999999999</v>
      </c>
    </row>
    <row r="6" spans="1:5" ht="12.75" x14ac:dyDescent="0.2">
      <c r="A6" s="15" t="s">
        <v>114</v>
      </c>
      <c r="B6" s="25">
        <v>287977141.49000001</v>
      </c>
      <c r="C6" s="25">
        <v>293109790.87</v>
      </c>
      <c r="D6" s="25">
        <v>-5132649.38</v>
      </c>
      <c r="E6" s="26">
        <v>-1.782311</v>
      </c>
    </row>
    <row r="7" spans="1:5" ht="12.75" x14ac:dyDescent="0.2">
      <c r="A7" s="15" t="s">
        <v>115</v>
      </c>
      <c r="B7" s="25">
        <v>3842900.32</v>
      </c>
      <c r="C7" s="25">
        <v>3842882.49</v>
      </c>
      <c r="D7" s="25">
        <v>17.829999999999998</v>
      </c>
      <c r="E7" s="26">
        <v>4.64E-4</v>
      </c>
    </row>
    <row r="8" spans="1:5" ht="12.75" x14ac:dyDescent="0.2">
      <c r="A8" s="15" t="s">
        <v>116</v>
      </c>
      <c r="B8" s="25">
        <v>3629846.18</v>
      </c>
      <c r="C8" s="25">
        <v>5921908.29</v>
      </c>
      <c r="D8" s="25">
        <v>-2292062.11</v>
      </c>
      <c r="E8" s="26">
        <v>-63.144883</v>
      </c>
    </row>
    <row r="9" spans="1:5" ht="12.75" x14ac:dyDescent="0.2">
      <c r="A9" s="15" t="s">
        <v>117</v>
      </c>
      <c r="B9" s="25">
        <v>8010106.04</v>
      </c>
      <c r="C9" s="25">
        <v>6441432.2300000004</v>
      </c>
      <c r="D9" s="25">
        <v>1568673.81</v>
      </c>
      <c r="E9" s="26">
        <v>19.583683000000001</v>
      </c>
    </row>
    <row r="10" spans="1:5" ht="12.75" x14ac:dyDescent="0.2">
      <c r="A10" s="27" t="s">
        <v>124</v>
      </c>
      <c r="B10" s="28">
        <v>2391877979.98</v>
      </c>
      <c r="C10" s="28">
        <v>2372714063.0300002</v>
      </c>
      <c r="D10" s="28">
        <v>19163916.949999999</v>
      </c>
      <c r="E10" s="29"/>
    </row>
    <row r="11" spans="1:5" ht="12.75" x14ac:dyDescent="0.2">
      <c r="A11" s="15" t="s">
        <v>125</v>
      </c>
      <c r="B11" s="25">
        <v>39311998.479999997</v>
      </c>
      <c r="C11" s="25"/>
      <c r="D11" s="25"/>
      <c r="E11" s="30"/>
    </row>
    <row r="12" spans="1:5" ht="12.75" x14ac:dyDescent="0.2">
      <c r="A12" s="27" t="s">
        <v>124</v>
      </c>
      <c r="B12" s="28">
        <v>39311998.479999997</v>
      </c>
      <c r="C12" s="28"/>
      <c r="D12" s="28"/>
      <c r="E12" s="29"/>
    </row>
    <row r="13" spans="1:5" ht="12.75" x14ac:dyDescent="0.2">
      <c r="A13" s="17" t="s">
        <v>112</v>
      </c>
      <c r="B13" s="31">
        <v>2431189978.46</v>
      </c>
      <c r="C13" s="31"/>
      <c r="D13" s="31"/>
      <c r="E13" s="32"/>
    </row>
    <row r="16" spans="1:5" ht="12.75" x14ac:dyDescent="0.2">
      <c r="A16" s="33" t="s">
        <v>139</v>
      </c>
    </row>
    <row r="17" spans="1:10" ht="84" x14ac:dyDescent="0.2">
      <c r="A17" s="34" t="s">
        <v>131</v>
      </c>
      <c r="B17" s="35" t="s">
        <v>132</v>
      </c>
      <c r="C17" s="35" t="s">
        <v>133</v>
      </c>
      <c r="D17" s="35" t="s">
        <v>134</v>
      </c>
      <c r="E17" s="35" t="s">
        <v>135</v>
      </c>
      <c r="F17" s="35" t="s">
        <v>136</v>
      </c>
      <c r="G17" s="35" t="s">
        <v>137</v>
      </c>
      <c r="H17" s="35" t="s">
        <v>140</v>
      </c>
      <c r="I17" s="35" t="s">
        <v>141</v>
      </c>
      <c r="J17" s="36" t="s">
        <v>138</v>
      </c>
    </row>
    <row r="18" spans="1:10" ht="12" x14ac:dyDescent="0.2">
      <c r="A18" s="37" t="s">
        <v>0</v>
      </c>
      <c r="B18" t="s">
        <v>113</v>
      </c>
      <c r="C18" s="16">
        <v>414796511.85000002</v>
      </c>
      <c r="D18" s="38">
        <v>1.1980329999999999</v>
      </c>
      <c r="E18" s="16">
        <v>4969399.1246849997</v>
      </c>
      <c r="F18" s="16">
        <v>409827112.72531497</v>
      </c>
      <c r="G18" s="16">
        <v>3544415.95</v>
      </c>
      <c r="H18" s="16">
        <v>1424983.174685</v>
      </c>
      <c r="I18" s="16">
        <v>2152074.344325</v>
      </c>
      <c r="J18" s="39">
        <v>-727091.16963999998</v>
      </c>
    </row>
    <row r="19" spans="1:10" ht="12" x14ac:dyDescent="0.2">
      <c r="A19" s="37" t="s">
        <v>0</v>
      </c>
      <c r="B19" t="s">
        <v>114</v>
      </c>
      <c r="C19" s="16">
        <v>54978783.759999998</v>
      </c>
      <c r="D19" s="38">
        <v>-1.782311</v>
      </c>
      <c r="E19" s="16">
        <v>-979893.12248999998</v>
      </c>
      <c r="F19" s="16">
        <v>55958676.882490002</v>
      </c>
      <c r="G19" s="16">
        <v>-781361.85</v>
      </c>
      <c r="H19" s="16">
        <v>-198531.27249</v>
      </c>
      <c r="I19" s="16">
        <v>-219611.60956499999</v>
      </c>
      <c r="J19" s="39">
        <v>21080.337074999999</v>
      </c>
    </row>
    <row r="20" spans="1:10" ht="12" x14ac:dyDescent="0.2">
      <c r="A20" s="37" t="s">
        <v>0</v>
      </c>
      <c r="B20" t="s">
        <v>115</v>
      </c>
      <c r="C20" s="16">
        <v>738249.35</v>
      </c>
      <c r="D20" s="38">
        <v>4.64E-4</v>
      </c>
      <c r="E20" s="16">
        <v>3.4252769999999999</v>
      </c>
      <c r="F20" s="16">
        <v>738245.92472300003</v>
      </c>
      <c r="G20" s="16">
        <v>0</v>
      </c>
      <c r="H20" s="16">
        <v>3.4252769999999999</v>
      </c>
      <c r="I20" s="16">
        <v>-9.2211000000000001E-2</v>
      </c>
      <c r="J20" s="39">
        <v>3.5174880000000002</v>
      </c>
    </row>
    <row r="21" spans="1:10" ht="12" x14ac:dyDescent="0.2">
      <c r="A21" s="37" t="s">
        <v>0</v>
      </c>
      <c r="B21" t="s">
        <v>116</v>
      </c>
      <c r="C21" s="16">
        <v>714070.84</v>
      </c>
      <c r="D21" s="38">
        <v>-63.144883</v>
      </c>
      <c r="E21" s="16">
        <v>-450899.19381099998</v>
      </c>
      <c r="F21" s="16">
        <v>1164970.0338109999</v>
      </c>
      <c r="G21" s="16">
        <v>-197174.33</v>
      </c>
      <c r="H21" s="16">
        <v>-253724.86381099999</v>
      </c>
      <c r="I21" s="16">
        <v>29256.103674999998</v>
      </c>
      <c r="J21" s="39">
        <v>-282980.96748599998</v>
      </c>
    </row>
    <row r="22" spans="1:10" ht="12" x14ac:dyDescent="0.2">
      <c r="A22" s="37" t="s">
        <v>0</v>
      </c>
      <c r="B22" t="s">
        <v>117</v>
      </c>
      <c r="C22" s="16">
        <v>1180828.23</v>
      </c>
      <c r="D22" s="38">
        <v>19.583683000000001</v>
      </c>
      <c r="E22" s="16">
        <v>231249.66252300001</v>
      </c>
      <c r="F22" s="16">
        <v>949578.56747699995</v>
      </c>
      <c r="G22" s="16">
        <v>218964.36</v>
      </c>
      <c r="H22" s="16">
        <v>12285.302523</v>
      </c>
      <c r="I22" s="16">
        <v>12642.184557</v>
      </c>
      <c r="J22" s="39">
        <v>-356.88203399999998</v>
      </c>
    </row>
    <row r="23" spans="1:10" s="1" customFormat="1" ht="12" x14ac:dyDescent="0.2">
      <c r="A23" s="37" t="s">
        <v>1</v>
      </c>
      <c r="B23" t="s">
        <v>113</v>
      </c>
      <c r="C23" s="16">
        <v>334483497.29000002</v>
      </c>
      <c r="D23" s="38">
        <v>1.1980329999999999</v>
      </c>
      <c r="E23" s="16">
        <v>4007222.7011719998</v>
      </c>
      <c r="F23" s="16">
        <v>330476274.58882803</v>
      </c>
      <c r="G23" s="16">
        <v>2999147.04</v>
      </c>
      <c r="H23" s="16">
        <v>1008075.661172</v>
      </c>
      <c r="I23" s="16">
        <v>1595542.227554</v>
      </c>
      <c r="J23" s="39">
        <v>-587466.56638199999</v>
      </c>
    </row>
    <row r="24" spans="1:10" ht="12" x14ac:dyDescent="0.2">
      <c r="A24" s="37" t="s">
        <v>1</v>
      </c>
      <c r="B24" t="s">
        <v>114</v>
      </c>
      <c r="C24" s="16">
        <v>48561209.329999998</v>
      </c>
      <c r="D24" s="38">
        <v>-1.782311</v>
      </c>
      <c r="E24" s="16">
        <v>-865511.96275599999</v>
      </c>
      <c r="F24" s="16">
        <v>49426721.292755999</v>
      </c>
      <c r="G24" s="16">
        <v>-745964.43</v>
      </c>
      <c r="H24" s="16">
        <v>-119547.532756</v>
      </c>
      <c r="I24" s="16">
        <v>-138272.315344</v>
      </c>
      <c r="J24" s="39">
        <v>18724.782587999998</v>
      </c>
    </row>
    <row r="25" spans="1:10" ht="12" x14ac:dyDescent="0.2">
      <c r="A25" s="37" t="s">
        <v>1</v>
      </c>
      <c r="B25" t="s">
        <v>115</v>
      </c>
      <c r="C25" s="16">
        <v>648869.43999999994</v>
      </c>
      <c r="D25" s="38">
        <v>4.64E-4</v>
      </c>
      <c r="E25" s="16">
        <v>3.0105740000000001</v>
      </c>
      <c r="F25" s="16">
        <v>648866.42942599999</v>
      </c>
      <c r="G25" s="16">
        <v>0</v>
      </c>
      <c r="H25" s="16">
        <v>3.0105740000000001</v>
      </c>
      <c r="I25" s="16">
        <v>-8.1050999999999998E-2</v>
      </c>
      <c r="J25" s="39">
        <v>3.0916250000000001</v>
      </c>
    </row>
    <row r="26" spans="1:10" ht="12" x14ac:dyDescent="0.2">
      <c r="A26" s="37" t="s">
        <v>1</v>
      </c>
      <c r="B26" t="s">
        <v>116</v>
      </c>
      <c r="C26" s="16">
        <v>579263.17000000004</v>
      </c>
      <c r="D26" s="38">
        <v>-63.144883</v>
      </c>
      <c r="E26" s="16">
        <v>-365775.04881000001</v>
      </c>
      <c r="F26" s="16">
        <v>945038.21880999999</v>
      </c>
      <c r="G26" s="16">
        <v>-152455.79999999999</v>
      </c>
      <c r="H26" s="16">
        <v>-213319.24880999999</v>
      </c>
      <c r="I26" s="16">
        <v>16217.047372999999</v>
      </c>
      <c r="J26" s="39">
        <v>-229536.296183</v>
      </c>
    </row>
    <row r="27" spans="1:10" ht="12" x14ac:dyDescent="0.2">
      <c r="A27" s="37" t="s">
        <v>1</v>
      </c>
      <c r="B27" t="s">
        <v>117</v>
      </c>
      <c r="C27" s="16">
        <v>1013228.11</v>
      </c>
      <c r="D27" s="38">
        <v>19.583683000000001</v>
      </c>
      <c r="E27" s="16">
        <v>198427.385576</v>
      </c>
      <c r="F27" s="16">
        <v>814800.72442400001</v>
      </c>
      <c r="G27" s="16">
        <v>188613.89</v>
      </c>
      <c r="H27" s="16">
        <v>9813.4955759999993</v>
      </c>
      <c r="I27" s="16">
        <v>10821.895267</v>
      </c>
      <c r="J27" s="39">
        <v>-1008.399691</v>
      </c>
    </row>
    <row r="28" spans="1:10" ht="12" x14ac:dyDescent="0.2">
      <c r="A28" s="37" t="s">
        <v>6</v>
      </c>
      <c r="B28" t="s">
        <v>113</v>
      </c>
      <c r="C28" s="16">
        <v>8819586.5500000007</v>
      </c>
      <c r="D28" s="38">
        <v>1.1980329999999999</v>
      </c>
      <c r="E28" s="16">
        <v>105661.55796799999</v>
      </c>
      <c r="F28" s="16">
        <v>8713924.9920320008</v>
      </c>
      <c r="G28" s="16">
        <v>73658.990000000005</v>
      </c>
      <c r="H28" s="16">
        <v>32002.567967999999</v>
      </c>
      <c r="I28" s="16">
        <v>47454.621400000004</v>
      </c>
      <c r="J28" s="39">
        <v>-15452.053432000001</v>
      </c>
    </row>
    <row r="29" spans="1:10" ht="12" x14ac:dyDescent="0.2">
      <c r="A29" s="37" t="s">
        <v>6</v>
      </c>
      <c r="B29" t="s">
        <v>114</v>
      </c>
      <c r="C29" s="16">
        <v>1593371.77</v>
      </c>
      <c r="D29" s="38">
        <v>-1.782311</v>
      </c>
      <c r="E29" s="16">
        <v>-28398.846468</v>
      </c>
      <c r="F29" s="16">
        <v>1621770.616468</v>
      </c>
      <c r="G29" s="16">
        <v>-23992.23</v>
      </c>
      <c r="H29" s="16">
        <v>-4406.6164680000002</v>
      </c>
      <c r="I29" s="16">
        <v>-5014.8972080000003</v>
      </c>
      <c r="J29" s="39">
        <v>608.28074000000004</v>
      </c>
    </row>
    <row r="30" spans="1:10" ht="12" x14ac:dyDescent="0.2">
      <c r="A30" s="37" t="s">
        <v>6</v>
      </c>
      <c r="B30" t="s">
        <v>115</v>
      </c>
      <c r="C30" s="16">
        <v>22213.21</v>
      </c>
      <c r="D30" s="38">
        <v>4.64E-4</v>
      </c>
      <c r="E30" s="16">
        <v>0.103063</v>
      </c>
      <c r="F30" s="16">
        <v>22213.106937</v>
      </c>
      <c r="G30" s="16">
        <v>0</v>
      </c>
      <c r="H30" s="16">
        <v>0.103063</v>
      </c>
      <c r="I30" s="16">
        <v>-2.7750000000000001E-3</v>
      </c>
      <c r="J30" s="39">
        <v>0.105838</v>
      </c>
    </row>
    <row r="31" spans="1:10" ht="12" x14ac:dyDescent="0.2">
      <c r="A31" s="37" t="s">
        <v>6</v>
      </c>
      <c r="B31" t="s">
        <v>116</v>
      </c>
      <c r="C31" s="16">
        <v>20881.580000000002</v>
      </c>
      <c r="D31" s="38">
        <v>-63.144883</v>
      </c>
      <c r="E31" s="16">
        <v>-13185.649181999999</v>
      </c>
      <c r="F31" s="16">
        <v>34067.229182000003</v>
      </c>
      <c r="G31" s="16">
        <v>-5385.24</v>
      </c>
      <c r="H31" s="16">
        <v>-7800.4091820000003</v>
      </c>
      <c r="I31" s="16">
        <v>474.03459400000003</v>
      </c>
      <c r="J31" s="39">
        <v>-8274.4437760000001</v>
      </c>
    </row>
    <row r="32" spans="1:10" ht="12" x14ac:dyDescent="0.2">
      <c r="A32" s="37" t="s">
        <v>6</v>
      </c>
      <c r="B32" t="s">
        <v>117</v>
      </c>
      <c r="C32" s="16">
        <v>27349.9</v>
      </c>
      <c r="D32" s="38">
        <v>19.583683000000001</v>
      </c>
      <c r="E32" s="16">
        <v>5356.1178369999998</v>
      </c>
      <c r="F32" s="16">
        <v>21993.782163</v>
      </c>
      <c r="G32" s="16">
        <v>5065.5200000000004</v>
      </c>
      <c r="H32" s="16">
        <v>290.59783700000003</v>
      </c>
      <c r="I32" s="16">
        <v>298.67877900000002</v>
      </c>
      <c r="J32" s="39">
        <v>-8.0809420000000003</v>
      </c>
    </row>
    <row r="33" spans="1:10" ht="12" x14ac:dyDescent="0.2">
      <c r="A33" s="37" t="s">
        <v>15</v>
      </c>
      <c r="B33" t="s">
        <v>113</v>
      </c>
      <c r="C33" s="16">
        <v>123395.54</v>
      </c>
      <c r="D33" s="38">
        <v>1.1980329999999999</v>
      </c>
      <c r="E33" s="16">
        <v>1478.319299</v>
      </c>
      <c r="F33" s="16">
        <v>121917.220701</v>
      </c>
      <c r="G33" s="16">
        <v>1024.95</v>
      </c>
      <c r="H33" s="16">
        <v>453.36929900000001</v>
      </c>
      <c r="I33" s="16">
        <v>669.56021299999998</v>
      </c>
      <c r="J33" s="39">
        <v>-216.19091399999999</v>
      </c>
    </row>
    <row r="34" spans="1:10" ht="12" x14ac:dyDescent="0.2">
      <c r="A34" s="37" t="s">
        <v>15</v>
      </c>
      <c r="B34" t="s">
        <v>114</v>
      </c>
      <c r="C34" s="16">
        <v>13175.63</v>
      </c>
      <c r="D34" s="38">
        <v>-1.782311</v>
      </c>
      <c r="E34" s="16">
        <v>-234.83075299999999</v>
      </c>
      <c r="F34" s="16">
        <v>13410.460752999999</v>
      </c>
      <c r="G34" s="16">
        <v>-148.16</v>
      </c>
      <c r="H34" s="16">
        <v>-86.670753000000005</v>
      </c>
      <c r="I34" s="16">
        <v>-91.981322000000006</v>
      </c>
      <c r="J34" s="39">
        <v>5.3105690000000001</v>
      </c>
    </row>
    <row r="35" spans="1:10" ht="12" x14ac:dyDescent="0.2">
      <c r="A35" s="37" t="s">
        <v>15</v>
      </c>
      <c r="B35" t="s">
        <v>115</v>
      </c>
      <c r="C35" s="16">
        <v>56.92</v>
      </c>
      <c r="D35" s="38">
        <v>4.64E-4</v>
      </c>
      <c r="E35" s="16">
        <v>2.6400000000000002E-4</v>
      </c>
      <c r="F35" s="16">
        <v>56.919736</v>
      </c>
      <c r="G35" s="16">
        <v>0</v>
      </c>
      <c r="H35" s="16">
        <v>2.6400000000000002E-4</v>
      </c>
      <c r="I35" s="16">
        <v>-6.9999999999999999E-6</v>
      </c>
      <c r="J35" s="39">
        <v>2.7099999999999997E-4</v>
      </c>
    </row>
    <row r="36" spans="1:10" ht="12" x14ac:dyDescent="0.2">
      <c r="A36" s="37" t="s">
        <v>15</v>
      </c>
      <c r="B36" t="s">
        <v>116</v>
      </c>
      <c r="C36" s="16">
        <v>74.69</v>
      </c>
      <c r="D36" s="38">
        <v>-63.144883</v>
      </c>
      <c r="E36" s="16">
        <v>-47.162913000000003</v>
      </c>
      <c r="F36" s="16">
        <v>121.852913</v>
      </c>
      <c r="G36" s="16">
        <v>-22.46</v>
      </c>
      <c r="H36" s="16">
        <v>-24.702912999999999</v>
      </c>
      <c r="I36" s="16">
        <v>4.893421</v>
      </c>
      <c r="J36" s="39">
        <v>-29.596333999999999</v>
      </c>
    </row>
    <row r="37" spans="1:10" ht="12" x14ac:dyDescent="0.2">
      <c r="A37" s="37" t="s">
        <v>15</v>
      </c>
      <c r="B37" t="s">
        <v>117</v>
      </c>
      <c r="C37" s="16">
        <v>113419.38</v>
      </c>
      <c r="D37" s="38">
        <v>19.583683000000001</v>
      </c>
      <c r="E37" s="16">
        <v>22211.692338000001</v>
      </c>
      <c r="F37" s="16">
        <v>91207.687661999997</v>
      </c>
      <c r="G37" s="16">
        <v>19947.09</v>
      </c>
      <c r="H37" s="16">
        <v>2264.6023380000001</v>
      </c>
      <c r="I37" s="16">
        <v>2298.1138099999998</v>
      </c>
      <c r="J37" s="39">
        <v>-33.511471999999998</v>
      </c>
    </row>
    <row r="38" spans="1:10" ht="12" x14ac:dyDescent="0.2">
      <c r="A38" s="37" t="s">
        <v>16</v>
      </c>
      <c r="B38" t="s">
        <v>113</v>
      </c>
      <c r="C38" s="16">
        <v>91975.72</v>
      </c>
      <c r="D38" s="38">
        <v>1.1980329999999999</v>
      </c>
      <c r="E38" s="16">
        <v>1101.899484</v>
      </c>
      <c r="F38" s="16">
        <v>90873.820516000007</v>
      </c>
      <c r="G38" s="16">
        <v>670.27</v>
      </c>
      <c r="H38" s="16">
        <v>431.62948399999999</v>
      </c>
      <c r="I38" s="16">
        <v>592.77238299999999</v>
      </c>
      <c r="J38" s="39">
        <v>-161.142899</v>
      </c>
    </row>
    <row r="39" spans="1:10" ht="12" x14ac:dyDescent="0.2">
      <c r="A39" s="37" t="s">
        <v>16</v>
      </c>
      <c r="B39" t="s">
        <v>114</v>
      </c>
      <c r="C39" s="16">
        <v>7167.45</v>
      </c>
      <c r="D39" s="38">
        <v>-1.782311</v>
      </c>
      <c r="E39" s="16">
        <v>-127.74627700000001</v>
      </c>
      <c r="F39" s="16">
        <v>7295.196277</v>
      </c>
      <c r="G39" s="16">
        <v>-68.7</v>
      </c>
      <c r="H39" s="16">
        <v>-59.046277000000003</v>
      </c>
      <c r="I39" s="16">
        <v>-61.997213000000002</v>
      </c>
      <c r="J39" s="39">
        <v>2.950936</v>
      </c>
    </row>
    <row r="40" spans="1:10" ht="12" x14ac:dyDescent="0.2">
      <c r="A40" s="37" t="s">
        <v>16</v>
      </c>
      <c r="B40" t="s">
        <v>115</v>
      </c>
      <c r="C40" s="16">
        <v>32.86</v>
      </c>
      <c r="D40" s="38">
        <v>4.64E-4</v>
      </c>
      <c r="E40" s="16">
        <v>1.5300000000000001E-4</v>
      </c>
      <c r="F40" s="16">
        <v>32.859847000000002</v>
      </c>
      <c r="G40" s="16">
        <v>0</v>
      </c>
      <c r="H40" s="16">
        <v>1.5300000000000001E-4</v>
      </c>
      <c r="I40" s="16">
        <v>-3.9999999999999998E-6</v>
      </c>
      <c r="J40" s="39">
        <v>1.5699999999999999E-4</v>
      </c>
    </row>
    <row r="41" spans="1:10" ht="12" x14ac:dyDescent="0.2">
      <c r="A41" s="37" t="s">
        <v>16</v>
      </c>
      <c r="B41" t="s">
        <v>116</v>
      </c>
      <c r="C41" s="16">
        <v>50.85</v>
      </c>
      <c r="D41" s="38">
        <v>-63.144883</v>
      </c>
      <c r="E41" s="16">
        <v>-32.109172999999998</v>
      </c>
      <c r="F41" s="16">
        <v>82.959173000000007</v>
      </c>
      <c r="G41" s="16">
        <v>-17.309999999999999</v>
      </c>
      <c r="H41" s="16">
        <v>-14.799173</v>
      </c>
      <c r="I41" s="16">
        <v>5.3504259999999997</v>
      </c>
      <c r="J41" s="39">
        <v>-20.149598999999998</v>
      </c>
    </row>
    <row r="42" spans="1:10" ht="12" x14ac:dyDescent="0.2">
      <c r="A42" s="37" t="s">
        <v>16</v>
      </c>
      <c r="B42" t="s">
        <v>117</v>
      </c>
      <c r="C42" s="16">
        <v>28185.73</v>
      </c>
      <c r="D42" s="38">
        <v>19.583683000000001</v>
      </c>
      <c r="E42" s="16">
        <v>5519.8041380000004</v>
      </c>
      <c r="F42" s="16">
        <v>22665.925862</v>
      </c>
      <c r="G42" s="16">
        <v>5306.58</v>
      </c>
      <c r="H42" s="16">
        <v>213.22413800000001</v>
      </c>
      <c r="I42" s="16">
        <v>221.55203900000001</v>
      </c>
      <c r="J42" s="39">
        <v>-8.3279010000000007</v>
      </c>
    </row>
    <row r="43" spans="1:10" ht="12" x14ac:dyDescent="0.2">
      <c r="A43" s="37" t="s">
        <v>17</v>
      </c>
      <c r="B43" t="s">
        <v>113</v>
      </c>
      <c r="C43" s="16">
        <v>109583.89</v>
      </c>
      <c r="D43" s="38">
        <v>1.1980329999999999</v>
      </c>
      <c r="E43" s="16">
        <v>1312.851173</v>
      </c>
      <c r="F43" s="16">
        <v>108271.038827</v>
      </c>
      <c r="G43" s="16">
        <v>679.56</v>
      </c>
      <c r="H43" s="16">
        <v>633.29117299999996</v>
      </c>
      <c r="I43" s="16">
        <v>825.28386</v>
      </c>
      <c r="J43" s="39">
        <v>-191.99268699999999</v>
      </c>
    </row>
    <row r="44" spans="1:10" ht="12" x14ac:dyDescent="0.2">
      <c r="A44" s="37" t="s">
        <v>17</v>
      </c>
      <c r="B44" t="s">
        <v>114</v>
      </c>
      <c r="C44" s="16">
        <v>14275.81</v>
      </c>
      <c r="D44" s="38">
        <v>-1.782311</v>
      </c>
      <c r="E44" s="16">
        <v>-254.43938700000001</v>
      </c>
      <c r="F44" s="16">
        <v>14530.249387</v>
      </c>
      <c r="G44" s="16">
        <v>-139.21</v>
      </c>
      <c r="H44" s="16">
        <v>-115.229387</v>
      </c>
      <c r="I44" s="16">
        <v>-121.08999900000001</v>
      </c>
      <c r="J44" s="39">
        <v>5.8606119999999997</v>
      </c>
    </row>
    <row r="45" spans="1:10" ht="12" x14ac:dyDescent="0.2">
      <c r="A45" s="37" t="s">
        <v>17</v>
      </c>
      <c r="B45" t="s">
        <v>115</v>
      </c>
      <c r="C45" s="16">
        <v>79.319999999999993</v>
      </c>
      <c r="D45" s="38">
        <v>4.64E-4</v>
      </c>
      <c r="E45" s="16">
        <v>3.68E-4</v>
      </c>
      <c r="F45" s="16">
        <v>79.319631999999999</v>
      </c>
      <c r="G45" s="16">
        <v>0</v>
      </c>
      <c r="H45" s="16">
        <v>3.68E-4</v>
      </c>
      <c r="I45" s="16">
        <v>-1.0000000000000001E-5</v>
      </c>
      <c r="J45" s="39">
        <v>3.7800000000000003E-4</v>
      </c>
    </row>
    <row r="46" spans="1:10" ht="12" x14ac:dyDescent="0.2">
      <c r="A46" s="37" t="s">
        <v>17</v>
      </c>
      <c r="B46" t="s">
        <v>116</v>
      </c>
      <c r="C46" s="16">
        <v>84.67</v>
      </c>
      <c r="D46" s="38">
        <v>-63.144883</v>
      </c>
      <c r="E46" s="16">
        <v>-53.464772000000004</v>
      </c>
      <c r="F46" s="16">
        <v>138.134772</v>
      </c>
      <c r="G46" s="16">
        <v>-30.26</v>
      </c>
      <c r="H46" s="16">
        <v>-23.204771999999998</v>
      </c>
      <c r="I46" s="16">
        <v>10.346193</v>
      </c>
      <c r="J46" s="39">
        <v>-33.550964999999998</v>
      </c>
    </row>
    <row r="47" spans="1:10" ht="12" x14ac:dyDescent="0.2">
      <c r="A47" s="37" t="s">
        <v>17</v>
      </c>
      <c r="B47" t="s">
        <v>117</v>
      </c>
      <c r="C47" s="16">
        <v>49019.42</v>
      </c>
      <c r="D47" s="38">
        <v>19.583683000000001</v>
      </c>
      <c r="E47" s="16">
        <v>9599.8080360000004</v>
      </c>
      <c r="F47" s="16">
        <v>39419.611964000003</v>
      </c>
      <c r="G47" s="16">
        <v>9189.25</v>
      </c>
      <c r="H47" s="16">
        <v>410.55803600000002</v>
      </c>
      <c r="I47" s="16">
        <v>425.04156599999999</v>
      </c>
      <c r="J47" s="39">
        <v>-14.48353</v>
      </c>
    </row>
    <row r="48" spans="1:10" ht="12" x14ac:dyDescent="0.2">
      <c r="A48" s="37" t="s">
        <v>18</v>
      </c>
      <c r="B48" t="s">
        <v>113</v>
      </c>
      <c r="C48" s="16">
        <v>6023756.7000000002</v>
      </c>
      <c r="D48" s="38">
        <v>1.1980329999999999</v>
      </c>
      <c r="E48" s="16">
        <v>72166.593538999994</v>
      </c>
      <c r="F48" s="16">
        <v>5951590.1064609997</v>
      </c>
      <c r="G48" s="16">
        <v>57026.93</v>
      </c>
      <c r="H48" s="16">
        <v>15139.663538999999</v>
      </c>
      <c r="I48" s="16">
        <v>25693.379392999999</v>
      </c>
      <c r="J48" s="39">
        <v>-10553.715854</v>
      </c>
    </row>
    <row r="49" spans="1:10" ht="12" x14ac:dyDescent="0.2">
      <c r="A49" s="37" t="s">
        <v>18</v>
      </c>
      <c r="B49" t="s">
        <v>114</v>
      </c>
      <c r="C49" s="16">
        <v>577330.67000000004</v>
      </c>
      <c r="D49" s="38">
        <v>-1.782311</v>
      </c>
      <c r="E49" s="16">
        <v>-10289.830263</v>
      </c>
      <c r="F49" s="16">
        <v>587620.50026300002</v>
      </c>
      <c r="G49" s="16">
        <v>-7830.23</v>
      </c>
      <c r="H49" s="16">
        <v>-2459.6002629999998</v>
      </c>
      <c r="I49" s="16">
        <v>-2685.141482</v>
      </c>
      <c r="J49" s="39">
        <v>225.54121900000001</v>
      </c>
    </row>
    <row r="50" spans="1:10" ht="12" x14ac:dyDescent="0.2">
      <c r="A50" s="37" t="s">
        <v>18</v>
      </c>
      <c r="B50" t="s">
        <v>115</v>
      </c>
      <c r="C50" s="16">
        <v>14569.95</v>
      </c>
      <c r="D50" s="38">
        <v>4.64E-4</v>
      </c>
      <c r="E50" s="16">
        <v>6.7599999999999993E-2</v>
      </c>
      <c r="F50" s="16">
        <v>14569.8824</v>
      </c>
      <c r="G50" s="16">
        <v>0</v>
      </c>
      <c r="H50" s="16">
        <v>6.7599999999999993E-2</v>
      </c>
      <c r="I50" s="16">
        <v>-1.82E-3</v>
      </c>
      <c r="J50" s="39">
        <v>6.9419999999999996E-2</v>
      </c>
    </row>
    <row r="51" spans="1:10" ht="12" x14ac:dyDescent="0.2">
      <c r="A51" s="37" t="s">
        <v>18</v>
      </c>
      <c r="B51" t="s">
        <v>116</v>
      </c>
      <c r="C51" s="16">
        <v>7550.57</v>
      </c>
      <c r="D51" s="38">
        <v>-63.144883</v>
      </c>
      <c r="E51" s="16">
        <v>-4767.7985639999997</v>
      </c>
      <c r="F51" s="16">
        <v>12318.368564</v>
      </c>
      <c r="G51" s="16">
        <v>-2031.24</v>
      </c>
      <c r="H51" s="16">
        <v>-2736.5585639999999</v>
      </c>
      <c r="I51" s="16">
        <v>255.397358</v>
      </c>
      <c r="J51" s="39">
        <v>-2991.9559220000001</v>
      </c>
    </row>
    <row r="52" spans="1:10" ht="12" x14ac:dyDescent="0.2">
      <c r="A52" s="37" t="s">
        <v>18</v>
      </c>
      <c r="B52" t="s">
        <v>117</v>
      </c>
      <c r="C52" s="16">
        <v>25958.09</v>
      </c>
      <c r="D52" s="38">
        <v>19.583683000000001</v>
      </c>
      <c r="E52" s="16">
        <v>5083.5501720000002</v>
      </c>
      <c r="F52" s="16">
        <v>20874.539828000001</v>
      </c>
      <c r="G52" s="16">
        <v>4833.13</v>
      </c>
      <c r="H52" s="16">
        <v>250.42017200000001</v>
      </c>
      <c r="I52" s="16">
        <v>258.08988299999999</v>
      </c>
      <c r="J52" s="39">
        <v>-7.6697110000000004</v>
      </c>
    </row>
    <row r="53" spans="1:10" ht="12" x14ac:dyDescent="0.2">
      <c r="A53" s="37" t="s">
        <v>19</v>
      </c>
      <c r="B53" t="s">
        <v>113</v>
      </c>
      <c r="C53" s="16">
        <v>26939.21</v>
      </c>
      <c r="D53" s="38">
        <v>1.1980329999999999</v>
      </c>
      <c r="E53" s="16">
        <v>322.74062800000002</v>
      </c>
      <c r="F53" s="16">
        <v>26616.469372</v>
      </c>
      <c r="G53" s="16">
        <v>349.65</v>
      </c>
      <c r="H53" s="16">
        <v>-26.909372000000001</v>
      </c>
      <c r="I53" s="16">
        <v>20.288544000000002</v>
      </c>
      <c r="J53" s="39">
        <v>-47.197915999999999</v>
      </c>
    </row>
    <row r="54" spans="1:10" ht="12" x14ac:dyDescent="0.2">
      <c r="A54" s="37" t="s">
        <v>19</v>
      </c>
      <c r="B54" t="s">
        <v>114</v>
      </c>
      <c r="C54" s="16">
        <v>1741.46</v>
      </c>
      <c r="D54" s="38">
        <v>-1.782311</v>
      </c>
      <c r="E54" s="16">
        <v>-31.038239000000001</v>
      </c>
      <c r="F54" s="16">
        <v>1772.498239</v>
      </c>
      <c r="G54" s="16">
        <v>-9.18</v>
      </c>
      <c r="H54" s="16">
        <v>-21.858239000000001</v>
      </c>
      <c r="I54" s="16">
        <v>-22.565106</v>
      </c>
      <c r="J54" s="39">
        <v>0.70686700000000002</v>
      </c>
    </row>
    <row r="55" spans="1:10" ht="12" x14ac:dyDescent="0.2">
      <c r="A55" s="37" t="s">
        <v>19</v>
      </c>
      <c r="B55" t="s">
        <v>115</v>
      </c>
      <c r="C55" s="16">
        <v>17.36</v>
      </c>
      <c r="D55" s="38">
        <v>4.64E-4</v>
      </c>
      <c r="E55" s="16">
        <v>8.1000000000000004E-5</v>
      </c>
      <c r="F55" s="16">
        <v>17.359919000000001</v>
      </c>
      <c r="G55" s="16">
        <v>0</v>
      </c>
      <c r="H55" s="16">
        <v>8.1000000000000004E-5</v>
      </c>
      <c r="I55" s="16">
        <v>-1.9999999999999999E-6</v>
      </c>
      <c r="J55" s="39">
        <v>8.2999999999999998E-5</v>
      </c>
    </row>
    <row r="56" spans="1:10" ht="12" x14ac:dyDescent="0.2">
      <c r="A56" s="37" t="s">
        <v>19</v>
      </c>
      <c r="B56" t="s">
        <v>116</v>
      </c>
      <c r="C56" s="16">
        <v>25.62</v>
      </c>
      <c r="D56" s="38">
        <v>-63.144883</v>
      </c>
      <c r="E56" s="16">
        <v>-16.177719</v>
      </c>
      <c r="F56" s="16">
        <v>41.797719000000001</v>
      </c>
      <c r="G56" s="16">
        <v>-14.9</v>
      </c>
      <c r="H56" s="16">
        <v>-1.277719</v>
      </c>
      <c r="I56" s="16">
        <v>8.8743499999999997</v>
      </c>
      <c r="J56" s="39">
        <v>-10.152068999999999</v>
      </c>
    </row>
    <row r="57" spans="1:10" ht="12" x14ac:dyDescent="0.2">
      <c r="A57" s="37" t="s">
        <v>19</v>
      </c>
      <c r="B57" t="s">
        <v>117</v>
      </c>
      <c r="C57" s="16">
        <v>1602.83</v>
      </c>
      <c r="D57" s="38">
        <v>19.583683000000001</v>
      </c>
      <c r="E57" s="16">
        <v>313.89315299999998</v>
      </c>
      <c r="F57" s="16">
        <v>1288.9368469999999</v>
      </c>
      <c r="G57" s="16">
        <v>297.48</v>
      </c>
      <c r="H57" s="16">
        <v>16.413153000000001</v>
      </c>
      <c r="I57" s="16">
        <v>16.886734000000001</v>
      </c>
      <c r="J57" s="39">
        <v>-0.47358099999999997</v>
      </c>
    </row>
    <row r="58" spans="1:10" ht="12" x14ac:dyDescent="0.2">
      <c r="A58" s="37" t="s">
        <v>20</v>
      </c>
      <c r="B58" t="s">
        <v>113</v>
      </c>
      <c r="C58" s="16">
        <v>56537.15</v>
      </c>
      <c r="D58" s="38">
        <v>1.1980329999999999</v>
      </c>
      <c r="E58" s="16">
        <v>677.33371799999998</v>
      </c>
      <c r="F58" s="16">
        <v>55859.816282</v>
      </c>
      <c r="G58" s="16">
        <v>415.88</v>
      </c>
      <c r="H58" s="16">
        <v>261.45371799999998</v>
      </c>
      <c r="I58" s="16">
        <v>360.50768799999997</v>
      </c>
      <c r="J58" s="39">
        <v>-99.053970000000007</v>
      </c>
    </row>
    <row r="59" spans="1:10" ht="12" x14ac:dyDescent="0.2">
      <c r="A59" s="37" t="s">
        <v>20</v>
      </c>
      <c r="B59" t="s">
        <v>114</v>
      </c>
      <c r="C59" s="16">
        <v>7107.1</v>
      </c>
      <c r="D59" s="38">
        <v>-1.782311</v>
      </c>
      <c r="E59" s="16">
        <v>-126.670653</v>
      </c>
      <c r="F59" s="16">
        <v>7233.7706529999996</v>
      </c>
      <c r="G59" s="16">
        <v>-104.53</v>
      </c>
      <c r="H59" s="16">
        <v>-22.140653</v>
      </c>
      <c r="I59" s="16">
        <v>-25.076063999999999</v>
      </c>
      <c r="J59" s="39">
        <v>2.9354110000000002</v>
      </c>
    </row>
    <row r="60" spans="1:10" ht="12" x14ac:dyDescent="0.2">
      <c r="A60" s="37" t="s">
        <v>20</v>
      </c>
      <c r="B60" t="s">
        <v>115</v>
      </c>
      <c r="C60" s="16">
        <v>33.119999999999997</v>
      </c>
      <c r="D60" s="38">
        <v>4.64E-4</v>
      </c>
      <c r="E60" s="16">
        <v>1.54E-4</v>
      </c>
      <c r="F60" s="16">
        <v>33.119846000000003</v>
      </c>
      <c r="G60" s="16">
        <v>0</v>
      </c>
      <c r="H60" s="16">
        <v>1.54E-4</v>
      </c>
      <c r="I60" s="16">
        <v>-3.9999999999999998E-6</v>
      </c>
      <c r="J60" s="39">
        <v>1.5799999999999999E-4</v>
      </c>
    </row>
    <row r="61" spans="1:10" ht="12" x14ac:dyDescent="0.2">
      <c r="A61" s="37" t="s">
        <v>20</v>
      </c>
      <c r="B61" t="s">
        <v>116</v>
      </c>
      <c r="C61" s="16">
        <v>59.5</v>
      </c>
      <c r="D61" s="38">
        <v>-63.144883</v>
      </c>
      <c r="E61" s="16">
        <v>-37.571204999999999</v>
      </c>
      <c r="F61" s="16">
        <v>97.071205000000006</v>
      </c>
      <c r="G61" s="16">
        <v>-17.34</v>
      </c>
      <c r="H61" s="16">
        <v>-20.231204999999999</v>
      </c>
      <c r="I61" s="16">
        <v>3.3460049999999999</v>
      </c>
      <c r="J61" s="39">
        <v>-23.577210000000001</v>
      </c>
    </row>
    <row r="62" spans="1:10" ht="12" x14ac:dyDescent="0.2">
      <c r="A62" s="37" t="s">
        <v>20</v>
      </c>
      <c r="B62" t="s">
        <v>117</v>
      </c>
      <c r="C62" s="16">
        <v>18046.939999999999</v>
      </c>
      <c r="D62" s="38">
        <v>19.583683000000001</v>
      </c>
      <c r="E62" s="16">
        <v>3534.2556</v>
      </c>
      <c r="F62" s="16">
        <v>14512.6844</v>
      </c>
      <c r="G62" s="16">
        <v>3334.09</v>
      </c>
      <c r="H62" s="16">
        <v>200.16560000000001</v>
      </c>
      <c r="I62" s="16">
        <v>205.49784199999999</v>
      </c>
      <c r="J62" s="39">
        <v>-5.3322419999999999</v>
      </c>
    </row>
    <row r="63" spans="1:10" ht="12" x14ac:dyDescent="0.2">
      <c r="A63" s="37" t="s">
        <v>21</v>
      </c>
      <c r="B63" t="s">
        <v>113</v>
      </c>
      <c r="C63" s="16">
        <v>2310154.79</v>
      </c>
      <c r="D63" s="38">
        <v>1.1980329999999999</v>
      </c>
      <c r="E63" s="16">
        <v>27676.416901000001</v>
      </c>
      <c r="F63" s="16">
        <v>2282478.3730990002</v>
      </c>
      <c r="G63" s="16">
        <v>22269.55</v>
      </c>
      <c r="H63" s="16">
        <v>5406.8669010000003</v>
      </c>
      <c r="I63" s="16">
        <v>9454.2941879999998</v>
      </c>
      <c r="J63" s="39">
        <v>-4047.427287</v>
      </c>
    </row>
    <row r="64" spans="1:10" ht="12" x14ac:dyDescent="0.2">
      <c r="A64" s="37" t="s">
        <v>21</v>
      </c>
      <c r="B64" t="s">
        <v>114</v>
      </c>
      <c r="C64" s="16">
        <v>52955.03</v>
      </c>
      <c r="D64" s="38">
        <v>-1.782311</v>
      </c>
      <c r="E64" s="16">
        <v>-943.82353000000001</v>
      </c>
      <c r="F64" s="16">
        <v>53898.85353</v>
      </c>
      <c r="G64" s="16">
        <v>-28.45</v>
      </c>
      <c r="H64" s="16">
        <v>-915.37352999999996</v>
      </c>
      <c r="I64" s="16">
        <v>-939.15723300000002</v>
      </c>
      <c r="J64" s="39">
        <v>23.783702999999999</v>
      </c>
    </row>
    <row r="65" spans="1:10" ht="12" x14ac:dyDescent="0.2">
      <c r="A65" s="37" t="s">
        <v>21</v>
      </c>
      <c r="B65" t="s">
        <v>115</v>
      </c>
      <c r="C65" s="16">
        <v>600.66999999999996</v>
      </c>
      <c r="D65" s="38">
        <v>4.64E-4</v>
      </c>
      <c r="E65" s="16">
        <v>2.7859999999999998E-3</v>
      </c>
      <c r="F65" s="16">
        <v>600.66721399999994</v>
      </c>
      <c r="G65" s="16">
        <v>0</v>
      </c>
      <c r="H65" s="16">
        <v>2.7859999999999998E-3</v>
      </c>
      <c r="I65" s="16">
        <v>-7.4999999999999993E-5</v>
      </c>
      <c r="J65" s="39">
        <v>2.8609999999999998E-3</v>
      </c>
    </row>
    <row r="66" spans="1:10" ht="12" x14ac:dyDescent="0.2">
      <c r="A66" s="37" t="s">
        <v>21</v>
      </c>
      <c r="B66" t="s">
        <v>116</v>
      </c>
      <c r="C66" s="16">
        <v>904.03</v>
      </c>
      <c r="D66" s="38">
        <v>-63.144883</v>
      </c>
      <c r="E66" s="16">
        <v>-570.84868300000005</v>
      </c>
      <c r="F66" s="16">
        <v>1474.8786829999999</v>
      </c>
      <c r="G66" s="16">
        <v>-525.58000000000004</v>
      </c>
      <c r="H66" s="16">
        <v>-45.268683000000003</v>
      </c>
      <c r="I66" s="16">
        <v>312.95830000000001</v>
      </c>
      <c r="J66" s="39">
        <v>-358.22698300000002</v>
      </c>
    </row>
    <row r="67" spans="1:10" ht="12" x14ac:dyDescent="0.2">
      <c r="A67" s="37" t="s">
        <v>21</v>
      </c>
      <c r="B67" t="s">
        <v>117</v>
      </c>
      <c r="C67" s="16">
        <v>43565.66</v>
      </c>
      <c r="D67" s="38">
        <v>19.583683000000001</v>
      </c>
      <c r="E67" s="16">
        <v>8531.7609429999993</v>
      </c>
      <c r="F67" s="16">
        <v>35033.899057000002</v>
      </c>
      <c r="G67" s="16">
        <v>8317.61</v>
      </c>
      <c r="H67" s="16">
        <v>214.15094300000001</v>
      </c>
      <c r="I67" s="16">
        <v>227.023076</v>
      </c>
      <c r="J67" s="39">
        <v>-12.872133</v>
      </c>
    </row>
    <row r="68" spans="1:10" ht="12" x14ac:dyDescent="0.2">
      <c r="A68" s="37" t="s">
        <v>22</v>
      </c>
      <c r="B68" t="s">
        <v>113</v>
      </c>
      <c r="C68" s="16">
        <v>5679684.4000000004</v>
      </c>
      <c r="D68" s="38">
        <v>1.1980329999999999</v>
      </c>
      <c r="E68" s="16">
        <v>68044.493818000003</v>
      </c>
      <c r="F68" s="16">
        <v>5611639.9061820004</v>
      </c>
      <c r="G68" s="16">
        <v>54808.06</v>
      </c>
      <c r="H68" s="16">
        <v>13236.433818</v>
      </c>
      <c r="I68" s="16">
        <v>23187.329624999998</v>
      </c>
      <c r="J68" s="39">
        <v>-9950.8958070000008</v>
      </c>
    </row>
    <row r="69" spans="1:10" ht="12" x14ac:dyDescent="0.2">
      <c r="A69" s="37" t="s">
        <v>22</v>
      </c>
      <c r="B69" t="s">
        <v>114</v>
      </c>
      <c r="C69" s="16">
        <v>593286.47</v>
      </c>
      <c r="D69" s="38">
        <v>-1.782311</v>
      </c>
      <c r="E69" s="16">
        <v>-10574.212304000001</v>
      </c>
      <c r="F69" s="16">
        <v>603860.68230400002</v>
      </c>
      <c r="G69" s="16">
        <v>-8253.92</v>
      </c>
      <c r="H69" s="16">
        <v>-2320.2923040000001</v>
      </c>
      <c r="I69" s="16">
        <v>-2544.3750319999999</v>
      </c>
      <c r="J69" s="39">
        <v>224.082728</v>
      </c>
    </row>
    <row r="70" spans="1:10" ht="12" x14ac:dyDescent="0.2">
      <c r="A70" s="37" t="s">
        <v>22</v>
      </c>
      <c r="B70" t="s">
        <v>115</v>
      </c>
      <c r="C70" s="16">
        <v>8975.4</v>
      </c>
      <c r="D70" s="38">
        <v>4.64E-4</v>
      </c>
      <c r="E70" s="16">
        <v>4.1645000000000001E-2</v>
      </c>
      <c r="F70" s="16">
        <v>8975.3583550000003</v>
      </c>
      <c r="G70" s="16">
        <v>0</v>
      </c>
      <c r="H70" s="16">
        <v>4.1645000000000001E-2</v>
      </c>
      <c r="I70" s="16">
        <v>-1.121E-3</v>
      </c>
      <c r="J70" s="39">
        <v>4.2765999999999998E-2</v>
      </c>
    </row>
    <row r="71" spans="1:10" ht="12" x14ac:dyDescent="0.2">
      <c r="A71" s="37" t="s">
        <v>22</v>
      </c>
      <c r="B71" t="s">
        <v>116</v>
      </c>
      <c r="C71" s="16">
        <v>7650.99</v>
      </c>
      <c r="D71" s="38">
        <v>-63.144883</v>
      </c>
      <c r="E71" s="16">
        <v>-4831.2086559999998</v>
      </c>
      <c r="F71" s="16">
        <v>12482.198656</v>
      </c>
      <c r="G71" s="16">
        <v>-2511.3200000000002</v>
      </c>
      <c r="H71" s="16">
        <v>-2319.8886560000001</v>
      </c>
      <c r="I71" s="16">
        <v>711.85925799999995</v>
      </c>
      <c r="J71" s="39">
        <v>-3031.747914</v>
      </c>
    </row>
    <row r="72" spans="1:10" ht="12" x14ac:dyDescent="0.2">
      <c r="A72" s="37" t="s">
        <v>22</v>
      </c>
      <c r="B72" t="s">
        <v>117</v>
      </c>
      <c r="C72" s="16">
        <v>16856.87</v>
      </c>
      <c r="D72" s="38">
        <v>19.583683000000001</v>
      </c>
      <c r="E72" s="16">
        <v>3301.1960589999999</v>
      </c>
      <c r="F72" s="16">
        <v>13555.673940999999</v>
      </c>
      <c r="G72" s="16">
        <v>3151.41</v>
      </c>
      <c r="H72" s="16">
        <v>149.78605899999999</v>
      </c>
      <c r="I72" s="16">
        <v>154.76667499999999</v>
      </c>
      <c r="J72" s="39">
        <v>-4.9806160000000004</v>
      </c>
    </row>
    <row r="73" spans="1:10" ht="12" x14ac:dyDescent="0.2">
      <c r="A73" s="37" t="s">
        <v>23</v>
      </c>
      <c r="B73" t="s">
        <v>113</v>
      </c>
      <c r="C73" s="16">
        <v>58679.75</v>
      </c>
      <c r="D73" s="38">
        <v>1.1980329999999999</v>
      </c>
      <c r="E73" s="16">
        <v>703.00277400000004</v>
      </c>
      <c r="F73" s="16">
        <v>57976.747226</v>
      </c>
      <c r="G73" s="16">
        <v>1570.4</v>
      </c>
      <c r="H73" s="16">
        <v>-867.39722600000005</v>
      </c>
      <c r="I73" s="16">
        <v>-764.58938799999999</v>
      </c>
      <c r="J73" s="39">
        <v>-102.807838</v>
      </c>
    </row>
    <row r="74" spans="1:10" ht="12" x14ac:dyDescent="0.2">
      <c r="A74" s="37" t="s">
        <v>23</v>
      </c>
      <c r="B74" t="s">
        <v>114</v>
      </c>
      <c r="C74" s="16">
        <v>5502.62</v>
      </c>
      <c r="D74" s="38">
        <v>-1.782311</v>
      </c>
      <c r="E74" s="16">
        <v>-98.073823000000004</v>
      </c>
      <c r="F74" s="16">
        <v>5600.6938229999996</v>
      </c>
      <c r="G74" s="16">
        <v>-3.9</v>
      </c>
      <c r="H74" s="16">
        <v>-94.173822999999999</v>
      </c>
      <c r="I74" s="16">
        <v>-96.720783999999995</v>
      </c>
      <c r="J74" s="39">
        <v>2.546961</v>
      </c>
    </row>
    <row r="75" spans="1:10" ht="12" x14ac:dyDescent="0.2">
      <c r="A75" s="37" t="s">
        <v>23</v>
      </c>
      <c r="B75" t="s">
        <v>115</v>
      </c>
      <c r="C75" s="16">
        <v>30.04</v>
      </c>
      <c r="D75" s="38">
        <v>4.64E-4</v>
      </c>
      <c r="E75" s="16">
        <v>1.3899999999999999E-4</v>
      </c>
      <c r="F75" s="16">
        <v>30.039860999999998</v>
      </c>
      <c r="G75" s="16">
        <v>0</v>
      </c>
      <c r="H75" s="16">
        <v>1.3899999999999999E-4</v>
      </c>
      <c r="I75" s="16">
        <v>-3.9999999999999998E-6</v>
      </c>
      <c r="J75" s="39">
        <v>1.4300000000000001E-4</v>
      </c>
    </row>
    <row r="76" spans="1:10" ht="12" x14ac:dyDescent="0.2">
      <c r="A76" s="37" t="s">
        <v>23</v>
      </c>
      <c r="B76" t="s">
        <v>116</v>
      </c>
      <c r="C76" s="16">
        <v>48.88</v>
      </c>
      <c r="D76" s="38">
        <v>-63.144883</v>
      </c>
      <c r="E76" s="16">
        <v>-30.865219</v>
      </c>
      <c r="F76" s="16">
        <v>79.745219000000006</v>
      </c>
      <c r="G76" s="16">
        <v>-39.880000000000003</v>
      </c>
      <c r="H76" s="16">
        <v>9.0147809999999993</v>
      </c>
      <c r="I76" s="16">
        <v>28.383756999999999</v>
      </c>
      <c r="J76" s="39">
        <v>-19.368976</v>
      </c>
    </row>
    <row r="77" spans="1:10" ht="12" x14ac:dyDescent="0.2">
      <c r="A77" s="37" t="s">
        <v>23</v>
      </c>
      <c r="B77" t="s">
        <v>117</v>
      </c>
      <c r="C77" s="16">
        <v>15103.02</v>
      </c>
      <c r="D77" s="38">
        <v>19.583683000000001</v>
      </c>
      <c r="E77" s="16">
        <v>2957.7276270000002</v>
      </c>
      <c r="F77" s="16">
        <v>12145.292373</v>
      </c>
      <c r="G77" s="16">
        <v>3226.83</v>
      </c>
      <c r="H77" s="16">
        <v>-269.102373</v>
      </c>
      <c r="I77" s="16">
        <v>-264.63995799999998</v>
      </c>
      <c r="J77" s="39">
        <v>-4.462415</v>
      </c>
    </row>
    <row r="78" spans="1:10" ht="12" x14ac:dyDescent="0.2">
      <c r="A78" s="37" t="s">
        <v>24</v>
      </c>
      <c r="B78" t="s">
        <v>113</v>
      </c>
      <c r="C78" s="16">
        <v>1114997.3</v>
      </c>
      <c r="D78" s="38">
        <v>1.1980329999999999</v>
      </c>
      <c r="E78" s="16">
        <v>13358.035683</v>
      </c>
      <c r="F78" s="16">
        <v>1101639.2643170001</v>
      </c>
      <c r="G78" s="16">
        <v>7044.84</v>
      </c>
      <c r="H78" s="16">
        <v>6313.1956829999999</v>
      </c>
      <c r="I78" s="16">
        <v>8266.6883739999994</v>
      </c>
      <c r="J78" s="39">
        <v>-1953.4926909999999</v>
      </c>
    </row>
    <row r="79" spans="1:10" ht="12" x14ac:dyDescent="0.2">
      <c r="A79" s="37" t="s">
        <v>24</v>
      </c>
      <c r="B79" t="s">
        <v>114</v>
      </c>
      <c r="C79" s="16">
        <v>43895.25</v>
      </c>
      <c r="D79" s="38">
        <v>-1.782311</v>
      </c>
      <c r="E79" s="16">
        <v>-782.35003900000004</v>
      </c>
      <c r="F79" s="16">
        <v>44677.600038999997</v>
      </c>
      <c r="G79" s="16">
        <v>-661.29</v>
      </c>
      <c r="H79" s="16">
        <v>-121.060039</v>
      </c>
      <c r="I79" s="16">
        <v>-136.41784799999999</v>
      </c>
      <c r="J79" s="39">
        <v>15.357809</v>
      </c>
    </row>
    <row r="80" spans="1:10" ht="12" x14ac:dyDescent="0.2">
      <c r="A80" s="37" t="s">
        <v>24</v>
      </c>
      <c r="B80" t="s">
        <v>115</v>
      </c>
      <c r="C80" s="16">
        <v>1020.22</v>
      </c>
      <c r="D80" s="38">
        <v>4.64E-4</v>
      </c>
      <c r="E80" s="16">
        <v>4.7340000000000004E-3</v>
      </c>
      <c r="F80" s="16">
        <v>1020.215266</v>
      </c>
      <c r="G80" s="16">
        <v>0</v>
      </c>
      <c r="H80" s="16">
        <v>4.7340000000000004E-3</v>
      </c>
      <c r="I80" s="16">
        <v>-1.27E-4</v>
      </c>
      <c r="J80" s="39">
        <v>4.8609999999999999E-3</v>
      </c>
    </row>
    <row r="81" spans="1:10" ht="12" x14ac:dyDescent="0.2">
      <c r="A81" s="37" t="s">
        <v>24</v>
      </c>
      <c r="B81" t="s">
        <v>116</v>
      </c>
      <c r="C81" s="16">
        <v>623.28</v>
      </c>
      <c r="D81" s="38">
        <v>-63.144883</v>
      </c>
      <c r="E81" s="16">
        <v>-393.56942400000003</v>
      </c>
      <c r="F81" s="16">
        <v>1016.849424</v>
      </c>
      <c r="G81" s="16">
        <v>-13.62</v>
      </c>
      <c r="H81" s="16">
        <v>-379.94942400000002</v>
      </c>
      <c r="I81" s="16">
        <v>-132.97121100000001</v>
      </c>
      <c r="J81" s="39">
        <v>-246.97821300000001</v>
      </c>
    </row>
    <row r="82" spans="1:10" ht="12" x14ac:dyDescent="0.2">
      <c r="A82" s="37" t="s">
        <v>24</v>
      </c>
      <c r="B82" t="s">
        <v>117</v>
      </c>
      <c r="C82" s="16">
        <v>5620.17</v>
      </c>
      <c r="D82" s="38">
        <v>19.583683000000001</v>
      </c>
      <c r="E82" s="16">
        <v>1100.6363019999999</v>
      </c>
      <c r="F82" s="16">
        <v>4519.5336980000002</v>
      </c>
      <c r="G82" s="16">
        <v>982.56</v>
      </c>
      <c r="H82" s="16">
        <v>118.076302</v>
      </c>
      <c r="I82" s="16">
        <v>119.73686600000001</v>
      </c>
      <c r="J82" s="39">
        <v>-1.6605639999999999</v>
      </c>
    </row>
    <row r="83" spans="1:10" ht="12" x14ac:dyDescent="0.2">
      <c r="A83" s="37" t="s">
        <v>7</v>
      </c>
      <c r="B83" t="s">
        <v>113</v>
      </c>
      <c r="C83" s="16">
        <v>336170.17</v>
      </c>
      <c r="D83" s="38">
        <v>1.1980329999999999</v>
      </c>
      <c r="E83" s="16">
        <v>4027.4295969999998</v>
      </c>
      <c r="F83" s="16">
        <v>332142.74040299997</v>
      </c>
      <c r="G83" s="16">
        <v>2178.23</v>
      </c>
      <c r="H83" s="16">
        <v>1849.199597</v>
      </c>
      <c r="I83" s="16">
        <v>2438.1749869999999</v>
      </c>
      <c r="J83" s="39">
        <v>-588.97538999999995</v>
      </c>
    </row>
    <row r="84" spans="1:10" ht="12" x14ac:dyDescent="0.2">
      <c r="A84" s="37" t="s">
        <v>7</v>
      </c>
      <c r="B84" t="s">
        <v>114</v>
      </c>
      <c r="C84" s="16">
        <v>4894.7</v>
      </c>
      <c r="D84" s="38">
        <v>-1.782311</v>
      </c>
      <c r="E84" s="16">
        <v>-87.238794999999996</v>
      </c>
      <c r="F84" s="16">
        <v>4981.938795</v>
      </c>
      <c r="G84" s="16">
        <v>-28.08</v>
      </c>
      <c r="H84" s="16">
        <v>-59.158794999999998</v>
      </c>
      <c r="I84" s="16">
        <v>-61.111119000000002</v>
      </c>
      <c r="J84" s="39">
        <v>1.9523239999999999</v>
      </c>
    </row>
    <row r="85" spans="1:10" ht="12" x14ac:dyDescent="0.2">
      <c r="A85" s="37" t="s">
        <v>7</v>
      </c>
      <c r="B85" t="s">
        <v>115</v>
      </c>
      <c r="C85" s="16">
        <v>57.07</v>
      </c>
      <c r="D85" s="38">
        <v>4.64E-4</v>
      </c>
      <c r="E85" s="16">
        <v>2.6499999999999999E-4</v>
      </c>
      <c r="F85" s="16">
        <v>57.069735000000001</v>
      </c>
      <c r="G85" s="16">
        <v>0</v>
      </c>
      <c r="H85" s="16">
        <v>2.6499999999999999E-4</v>
      </c>
      <c r="I85" s="16">
        <v>-6.9999999999999999E-6</v>
      </c>
      <c r="J85" s="39">
        <v>2.72E-4</v>
      </c>
    </row>
    <row r="86" spans="1:10" ht="12" x14ac:dyDescent="0.2">
      <c r="A86" s="37" t="s">
        <v>7</v>
      </c>
      <c r="B86" t="s">
        <v>116</v>
      </c>
      <c r="C86" s="16">
        <v>94.76</v>
      </c>
      <c r="D86" s="38">
        <v>-63.144883</v>
      </c>
      <c r="E86" s="16">
        <v>-59.836091000000003</v>
      </c>
      <c r="F86" s="16">
        <v>154.596091</v>
      </c>
      <c r="G86" s="16">
        <v>-33.450000000000003</v>
      </c>
      <c r="H86" s="16">
        <v>-26.386091</v>
      </c>
      <c r="I86" s="16">
        <v>11.163093</v>
      </c>
      <c r="J86" s="39">
        <v>-37.549183999999997</v>
      </c>
    </row>
    <row r="87" spans="1:10" ht="12" x14ac:dyDescent="0.2">
      <c r="A87" s="37" t="s">
        <v>7</v>
      </c>
      <c r="B87" t="s">
        <v>117</v>
      </c>
      <c r="C87" s="16">
        <v>6278.2</v>
      </c>
      <c r="D87" s="38">
        <v>19.583683000000001</v>
      </c>
      <c r="E87" s="16">
        <v>1229.5028139999999</v>
      </c>
      <c r="F87" s="16">
        <v>5048.6971860000003</v>
      </c>
      <c r="G87" s="16">
        <v>1123.4100000000001</v>
      </c>
      <c r="H87" s="16">
        <v>106.092814</v>
      </c>
      <c r="I87" s="16">
        <v>107.94780299999999</v>
      </c>
      <c r="J87" s="39">
        <v>-1.854989</v>
      </c>
    </row>
    <row r="88" spans="1:10" ht="12" x14ac:dyDescent="0.2">
      <c r="A88" s="37" t="s">
        <v>25</v>
      </c>
      <c r="B88" t="s">
        <v>113</v>
      </c>
      <c r="C88" s="16">
        <v>3799697.55</v>
      </c>
      <c r="D88" s="38">
        <v>1.1980329999999999</v>
      </c>
      <c r="E88" s="16">
        <v>45521.630823</v>
      </c>
      <c r="F88" s="16">
        <v>3754175.9191769999</v>
      </c>
      <c r="G88" s="16">
        <v>32033.88</v>
      </c>
      <c r="H88" s="16">
        <v>13487.750823</v>
      </c>
      <c r="I88" s="16">
        <v>20144.880297</v>
      </c>
      <c r="J88" s="39">
        <v>-6657.1294740000003</v>
      </c>
    </row>
    <row r="89" spans="1:10" ht="12" x14ac:dyDescent="0.2">
      <c r="A89" s="37" t="s">
        <v>25</v>
      </c>
      <c r="B89" t="s">
        <v>114</v>
      </c>
      <c r="C89" s="16">
        <v>25370.35</v>
      </c>
      <c r="D89" s="38">
        <v>-1.782311</v>
      </c>
      <c r="E89" s="16">
        <v>-452.17863699999998</v>
      </c>
      <c r="F89" s="16">
        <v>25822.528636999999</v>
      </c>
      <c r="G89" s="16">
        <v>42.64</v>
      </c>
      <c r="H89" s="16">
        <v>-494.81863700000002</v>
      </c>
      <c r="I89" s="16">
        <v>-504.55954700000001</v>
      </c>
      <c r="J89" s="39">
        <v>9.7409099999999995</v>
      </c>
    </row>
    <row r="90" spans="1:10" ht="12" x14ac:dyDescent="0.2">
      <c r="A90" s="37" t="s">
        <v>25</v>
      </c>
      <c r="B90" t="s">
        <v>115</v>
      </c>
      <c r="C90" s="16">
        <v>101.57</v>
      </c>
      <c r="D90" s="38">
        <v>4.64E-4</v>
      </c>
      <c r="E90" s="16">
        <v>4.7100000000000001E-4</v>
      </c>
      <c r="F90" s="16">
        <v>101.569529</v>
      </c>
      <c r="G90" s="16">
        <v>0</v>
      </c>
      <c r="H90" s="16">
        <v>4.7100000000000001E-4</v>
      </c>
      <c r="I90" s="16">
        <v>-1.2999999999999999E-5</v>
      </c>
      <c r="J90" s="39">
        <v>4.84E-4</v>
      </c>
    </row>
    <row r="91" spans="1:10" ht="12" x14ac:dyDescent="0.2">
      <c r="A91" s="37" t="s">
        <v>25</v>
      </c>
      <c r="B91" t="s">
        <v>116</v>
      </c>
      <c r="C91" s="16">
        <v>248.64</v>
      </c>
      <c r="D91" s="38">
        <v>-63.144883</v>
      </c>
      <c r="E91" s="16">
        <v>-157.00343599999999</v>
      </c>
      <c r="F91" s="16">
        <v>405.64343600000001</v>
      </c>
      <c r="G91" s="16">
        <v>-191.66</v>
      </c>
      <c r="H91" s="16">
        <v>34.656564000000003</v>
      </c>
      <c r="I91" s="16">
        <v>133.18156500000001</v>
      </c>
      <c r="J91" s="39">
        <v>-98.525001000000003</v>
      </c>
    </row>
    <row r="92" spans="1:10" ht="12" x14ac:dyDescent="0.2">
      <c r="A92" s="37" t="s">
        <v>25</v>
      </c>
      <c r="B92" t="s">
        <v>117</v>
      </c>
      <c r="C92" s="16">
        <v>16661.02</v>
      </c>
      <c r="D92" s="38">
        <v>19.583683000000001</v>
      </c>
      <c r="E92" s="16">
        <v>3262.8414149999999</v>
      </c>
      <c r="F92" s="16">
        <v>13398.178585</v>
      </c>
      <c r="G92" s="16">
        <v>3254.31</v>
      </c>
      <c r="H92" s="16">
        <v>8.5314150000000009</v>
      </c>
      <c r="I92" s="16">
        <v>13.454165</v>
      </c>
      <c r="J92" s="39">
        <v>-4.9227499999999997</v>
      </c>
    </row>
    <row r="93" spans="1:10" ht="12" x14ac:dyDescent="0.2">
      <c r="A93" s="37" t="s">
        <v>26</v>
      </c>
      <c r="B93" t="s">
        <v>113</v>
      </c>
      <c r="C93" s="16">
        <v>4548814.66</v>
      </c>
      <c r="D93" s="38">
        <v>1.1980329999999999</v>
      </c>
      <c r="E93" s="16">
        <v>54496.301062999999</v>
      </c>
      <c r="F93" s="16">
        <v>4494318.3589369999</v>
      </c>
      <c r="G93" s="16">
        <v>35149.599999999999</v>
      </c>
      <c r="H93" s="16">
        <v>19346.701063</v>
      </c>
      <c r="I93" s="16">
        <v>27316.295418000002</v>
      </c>
      <c r="J93" s="39">
        <v>-7969.5943550000002</v>
      </c>
    </row>
    <row r="94" spans="1:10" ht="12" x14ac:dyDescent="0.2">
      <c r="A94" s="37" t="s">
        <v>26</v>
      </c>
      <c r="B94" t="s">
        <v>114</v>
      </c>
      <c r="C94" s="16">
        <v>452122.73</v>
      </c>
      <c r="D94" s="38">
        <v>-1.782311</v>
      </c>
      <c r="E94" s="16">
        <v>-8058.2348929999998</v>
      </c>
      <c r="F94" s="16">
        <v>460180.96489300003</v>
      </c>
      <c r="G94" s="16">
        <v>-8604.5300000000007</v>
      </c>
      <c r="H94" s="16">
        <v>546.29510700000003</v>
      </c>
      <c r="I94" s="16">
        <v>373.84352799999999</v>
      </c>
      <c r="J94" s="39">
        <v>172.45157900000001</v>
      </c>
    </row>
    <row r="95" spans="1:10" ht="12" x14ac:dyDescent="0.2">
      <c r="A95" s="37" t="s">
        <v>26</v>
      </c>
      <c r="B95" t="s">
        <v>115</v>
      </c>
      <c r="C95" s="16">
        <v>7317.33</v>
      </c>
      <c r="D95" s="38">
        <v>4.64E-4</v>
      </c>
      <c r="E95" s="16">
        <v>3.3950000000000001E-2</v>
      </c>
      <c r="F95" s="16">
        <v>7317.2960499999999</v>
      </c>
      <c r="G95" s="16">
        <v>0</v>
      </c>
      <c r="H95" s="16">
        <v>3.3950000000000001E-2</v>
      </c>
      <c r="I95" s="16">
        <v>-9.1399999999999999E-4</v>
      </c>
      <c r="J95" s="39">
        <v>3.4863999999999999E-2</v>
      </c>
    </row>
    <row r="96" spans="1:10" ht="12" x14ac:dyDescent="0.2">
      <c r="A96" s="37" t="s">
        <v>26</v>
      </c>
      <c r="B96" t="s">
        <v>116</v>
      </c>
      <c r="C96" s="16">
        <v>6233.56</v>
      </c>
      <c r="D96" s="38">
        <v>-63.144883</v>
      </c>
      <c r="E96" s="16">
        <v>-3936.1741459999998</v>
      </c>
      <c r="F96" s="16">
        <v>10169.734146000001</v>
      </c>
      <c r="G96" s="16">
        <v>-1155.79</v>
      </c>
      <c r="H96" s="16">
        <v>-2780.3841459999999</v>
      </c>
      <c r="I96" s="16">
        <v>-310.30086</v>
      </c>
      <c r="J96" s="39">
        <v>-2470.083286</v>
      </c>
    </row>
    <row r="97" spans="1:10" ht="12" x14ac:dyDescent="0.2">
      <c r="A97" s="37" t="s">
        <v>26</v>
      </c>
      <c r="B97" t="s">
        <v>117</v>
      </c>
      <c r="C97" s="16">
        <v>28613.57</v>
      </c>
      <c r="D97" s="38">
        <v>19.583683000000001</v>
      </c>
      <c r="E97" s="16">
        <v>5603.5909689999999</v>
      </c>
      <c r="F97" s="16">
        <v>23009.979030999999</v>
      </c>
      <c r="G97" s="16">
        <v>5056.8100000000004</v>
      </c>
      <c r="H97" s="16">
        <v>546.78096900000003</v>
      </c>
      <c r="I97" s="16">
        <v>555.23528199999998</v>
      </c>
      <c r="J97" s="39">
        <v>-8.4543130000000009</v>
      </c>
    </row>
    <row r="98" spans="1:10" ht="12" x14ac:dyDescent="0.2">
      <c r="A98" s="37" t="s">
        <v>27</v>
      </c>
      <c r="B98" t="s">
        <v>113</v>
      </c>
      <c r="C98" s="16">
        <v>679750.77</v>
      </c>
      <c r="D98" s="38">
        <v>1.1980329999999999</v>
      </c>
      <c r="E98" s="16">
        <v>8143.6385909999999</v>
      </c>
      <c r="F98" s="16">
        <v>671607.13140900002</v>
      </c>
      <c r="G98" s="16">
        <v>5127.97</v>
      </c>
      <c r="H98" s="16">
        <v>3015.6685910000001</v>
      </c>
      <c r="I98" s="16">
        <v>4206.6025609999997</v>
      </c>
      <c r="J98" s="39">
        <v>-1190.93397</v>
      </c>
    </row>
    <row r="99" spans="1:10" ht="12" x14ac:dyDescent="0.2">
      <c r="A99" s="37" t="s">
        <v>27</v>
      </c>
      <c r="B99" t="s">
        <v>114</v>
      </c>
      <c r="C99" s="16">
        <v>7426.5</v>
      </c>
      <c r="D99" s="38">
        <v>-1.782311</v>
      </c>
      <c r="E99" s="16">
        <v>-132.36335500000001</v>
      </c>
      <c r="F99" s="16">
        <v>7558.8633550000004</v>
      </c>
      <c r="G99" s="16">
        <v>-102.87</v>
      </c>
      <c r="H99" s="16">
        <v>-29.493355000000001</v>
      </c>
      <c r="I99" s="16">
        <v>-32.344749</v>
      </c>
      <c r="J99" s="39">
        <v>2.851394</v>
      </c>
    </row>
    <row r="100" spans="1:10" ht="12" x14ac:dyDescent="0.2">
      <c r="A100" s="37" t="s">
        <v>27</v>
      </c>
      <c r="B100" t="s">
        <v>115</v>
      </c>
      <c r="C100" s="16">
        <v>116.72</v>
      </c>
      <c r="D100" s="38">
        <v>4.64E-4</v>
      </c>
      <c r="E100" s="16">
        <v>5.4199999999999995E-4</v>
      </c>
      <c r="F100" s="16">
        <v>116.719458</v>
      </c>
      <c r="G100" s="16">
        <v>0</v>
      </c>
      <c r="H100" s="16">
        <v>5.4199999999999995E-4</v>
      </c>
      <c r="I100" s="16">
        <v>-1.5E-5</v>
      </c>
      <c r="J100" s="39">
        <v>5.5699999999999999E-4</v>
      </c>
    </row>
    <row r="101" spans="1:10" ht="12" x14ac:dyDescent="0.2">
      <c r="A101" s="37" t="s">
        <v>27</v>
      </c>
      <c r="B101" t="s">
        <v>116</v>
      </c>
      <c r="C101" s="16">
        <v>103.6</v>
      </c>
      <c r="D101" s="38">
        <v>-63.144883</v>
      </c>
      <c r="E101" s="16">
        <v>-65.418098000000001</v>
      </c>
      <c r="F101" s="16">
        <v>169.01809800000001</v>
      </c>
      <c r="G101" s="16">
        <v>-2</v>
      </c>
      <c r="H101" s="16">
        <v>-63.418098000000001</v>
      </c>
      <c r="I101" s="16">
        <v>-22.366014</v>
      </c>
      <c r="J101" s="39">
        <v>-41.052084000000001</v>
      </c>
    </row>
    <row r="102" spans="1:10" ht="12" x14ac:dyDescent="0.2">
      <c r="A102" s="37" t="s">
        <v>27</v>
      </c>
      <c r="B102" t="s">
        <v>117</v>
      </c>
      <c r="C102" s="16">
        <v>3005.76</v>
      </c>
      <c r="D102" s="38">
        <v>19.583683000000001</v>
      </c>
      <c r="E102" s="16">
        <v>588.63852299999996</v>
      </c>
      <c r="F102" s="16">
        <v>2417.1214770000001</v>
      </c>
      <c r="G102" s="16">
        <v>483.27</v>
      </c>
      <c r="H102" s="16">
        <v>105.368523</v>
      </c>
      <c r="I102" s="16">
        <v>106.256621</v>
      </c>
      <c r="J102" s="39">
        <v>-0.88809800000000005</v>
      </c>
    </row>
    <row r="103" spans="1:10" ht="12" x14ac:dyDescent="0.2">
      <c r="A103" s="37" t="s">
        <v>28</v>
      </c>
      <c r="B103" t="s">
        <v>113</v>
      </c>
      <c r="C103" s="16">
        <v>67764.83</v>
      </c>
      <c r="D103" s="38">
        <v>1.1980329999999999</v>
      </c>
      <c r="E103" s="16">
        <v>811.84503099999995</v>
      </c>
      <c r="F103" s="16">
        <v>66952.984968999997</v>
      </c>
      <c r="G103" s="16">
        <v>569.11</v>
      </c>
      <c r="H103" s="16">
        <v>242.73503099999999</v>
      </c>
      <c r="I103" s="16">
        <v>361.46007200000003</v>
      </c>
      <c r="J103" s="39">
        <v>-118.725041</v>
      </c>
    </row>
    <row r="104" spans="1:10" ht="12" x14ac:dyDescent="0.2">
      <c r="A104" s="37" t="s">
        <v>28</v>
      </c>
      <c r="B104" t="s">
        <v>114</v>
      </c>
      <c r="C104" s="16">
        <v>1804.78</v>
      </c>
      <c r="D104" s="38">
        <v>-1.782311</v>
      </c>
      <c r="E104" s="16">
        <v>-32.166800000000002</v>
      </c>
      <c r="F104" s="16">
        <v>1836.9467999999999</v>
      </c>
      <c r="G104" s="16">
        <v>-34.46</v>
      </c>
      <c r="H104" s="16">
        <v>2.2932000000000001</v>
      </c>
      <c r="I104" s="16">
        <v>2.1129690000000001</v>
      </c>
      <c r="J104" s="39">
        <v>0.180231</v>
      </c>
    </row>
    <row r="105" spans="1:10" ht="12" x14ac:dyDescent="0.2">
      <c r="A105" s="37" t="s">
        <v>28</v>
      </c>
      <c r="B105" t="s">
        <v>115</v>
      </c>
      <c r="C105" s="16">
        <v>52.66</v>
      </c>
      <c r="D105" s="38">
        <v>4.64E-4</v>
      </c>
      <c r="E105" s="16">
        <v>2.4399999999999999E-4</v>
      </c>
      <c r="F105" s="16">
        <v>52.659756000000002</v>
      </c>
      <c r="G105" s="16">
        <v>0</v>
      </c>
      <c r="H105" s="16">
        <v>2.4399999999999999E-4</v>
      </c>
      <c r="I105" s="16">
        <v>-6.9999999999999999E-6</v>
      </c>
      <c r="J105" s="39">
        <v>2.5099999999999998E-4</v>
      </c>
    </row>
    <row r="106" spans="1:10" ht="12" x14ac:dyDescent="0.2">
      <c r="A106" s="37" t="s">
        <v>28</v>
      </c>
      <c r="B106" t="s">
        <v>116</v>
      </c>
      <c r="C106" s="16">
        <v>29.58</v>
      </c>
      <c r="D106" s="38">
        <v>-63.144883</v>
      </c>
      <c r="E106" s="16">
        <v>-18.678256000000001</v>
      </c>
      <c r="F106" s="16">
        <v>48.258256000000003</v>
      </c>
      <c r="G106" s="16">
        <v>-6.12</v>
      </c>
      <c r="H106" s="16">
        <v>-12.558256</v>
      </c>
      <c r="I106" s="16">
        <v>-0.83701499999999995</v>
      </c>
      <c r="J106" s="39">
        <v>-11.721240999999999</v>
      </c>
    </row>
    <row r="107" spans="1:10" ht="12" x14ac:dyDescent="0.2">
      <c r="A107" s="37" t="s">
        <v>28</v>
      </c>
      <c r="B107" t="s">
        <v>117</v>
      </c>
      <c r="C107" s="16">
        <v>832.87</v>
      </c>
      <c r="D107" s="38">
        <v>19.583683000000001</v>
      </c>
      <c r="E107" s="16">
        <v>163.10662400000001</v>
      </c>
      <c r="F107" s="16">
        <v>669.76337599999999</v>
      </c>
      <c r="G107" s="16">
        <v>158.01</v>
      </c>
      <c r="H107" s="16">
        <v>5.0966240000000003</v>
      </c>
      <c r="I107" s="16">
        <v>5.342708</v>
      </c>
      <c r="J107" s="39">
        <v>-0.246084</v>
      </c>
    </row>
    <row r="108" spans="1:10" ht="12" x14ac:dyDescent="0.2">
      <c r="A108" s="37" t="s">
        <v>29</v>
      </c>
      <c r="B108" t="s">
        <v>113</v>
      </c>
      <c r="C108" s="16">
        <v>4029251</v>
      </c>
      <c r="D108" s="38">
        <v>1.1980329999999999</v>
      </c>
      <c r="E108" s="16">
        <v>48271.756923000001</v>
      </c>
      <c r="F108" s="16">
        <v>3980979.2430770001</v>
      </c>
      <c r="G108" s="16">
        <v>59011.05</v>
      </c>
      <c r="H108" s="16">
        <v>-10739.293077</v>
      </c>
      <c r="I108" s="16">
        <v>-3679.9823719999999</v>
      </c>
      <c r="J108" s="39">
        <v>-7059.3107049999999</v>
      </c>
    </row>
    <row r="109" spans="1:10" ht="12" x14ac:dyDescent="0.2">
      <c r="A109" s="37" t="s">
        <v>29</v>
      </c>
      <c r="B109" t="s">
        <v>114</v>
      </c>
      <c r="C109" s="16">
        <v>237007.35</v>
      </c>
      <c r="D109" s="38">
        <v>-1.782311</v>
      </c>
      <c r="E109" s="16">
        <v>-4224.2089830000004</v>
      </c>
      <c r="F109" s="16">
        <v>241231.558983</v>
      </c>
      <c r="G109" s="16">
        <v>-8246.91</v>
      </c>
      <c r="H109" s="16">
        <v>4022.7010169999999</v>
      </c>
      <c r="I109" s="16">
        <v>3931.7023770000001</v>
      </c>
      <c r="J109" s="39">
        <v>90.998639999999995</v>
      </c>
    </row>
    <row r="110" spans="1:10" ht="12" x14ac:dyDescent="0.2">
      <c r="A110" s="37" t="s">
        <v>29</v>
      </c>
      <c r="B110" t="s">
        <v>115</v>
      </c>
      <c r="C110" s="16">
        <v>1991.33</v>
      </c>
      <c r="D110" s="38">
        <v>4.64E-4</v>
      </c>
      <c r="E110" s="16">
        <v>9.2390000000000007E-3</v>
      </c>
      <c r="F110" s="16">
        <v>1991.3207609999999</v>
      </c>
      <c r="G110" s="16">
        <v>0</v>
      </c>
      <c r="H110" s="16">
        <v>9.2390000000000007E-3</v>
      </c>
      <c r="I110" s="16">
        <v>-2.4899999999999998E-4</v>
      </c>
      <c r="J110" s="39">
        <v>9.4879999999999999E-3</v>
      </c>
    </row>
    <row r="111" spans="1:10" ht="12" x14ac:dyDescent="0.2">
      <c r="A111" s="37" t="s">
        <v>29</v>
      </c>
      <c r="B111" t="s">
        <v>116</v>
      </c>
      <c r="C111" s="16">
        <v>1109.02</v>
      </c>
      <c r="D111" s="38">
        <v>-63.144883</v>
      </c>
      <c r="E111" s="16">
        <v>-700.28937699999994</v>
      </c>
      <c r="F111" s="16">
        <v>1809.309377</v>
      </c>
      <c r="G111" s="16">
        <v>13.4</v>
      </c>
      <c r="H111" s="16">
        <v>-713.68937700000004</v>
      </c>
      <c r="I111" s="16">
        <v>-274.23395099999999</v>
      </c>
      <c r="J111" s="39">
        <v>-439.45542599999999</v>
      </c>
    </row>
    <row r="112" spans="1:10" ht="12" x14ac:dyDescent="0.2">
      <c r="A112" s="37" t="s">
        <v>29</v>
      </c>
      <c r="B112" t="s">
        <v>117</v>
      </c>
      <c r="C112" s="16">
        <v>57018.54</v>
      </c>
      <c r="D112" s="38">
        <v>19.583683000000001</v>
      </c>
      <c r="E112" s="16">
        <v>11166.330375</v>
      </c>
      <c r="F112" s="16">
        <v>45852.209625000003</v>
      </c>
      <c r="G112" s="16">
        <v>10548.27</v>
      </c>
      <c r="H112" s="16">
        <v>618.06037500000002</v>
      </c>
      <c r="I112" s="16">
        <v>634.90736600000002</v>
      </c>
      <c r="J112" s="39">
        <v>-16.846990999999999</v>
      </c>
    </row>
    <row r="113" spans="1:10" ht="12" x14ac:dyDescent="0.2">
      <c r="A113" s="37" t="s">
        <v>30</v>
      </c>
      <c r="B113" t="s">
        <v>113</v>
      </c>
      <c r="C113" s="16">
        <v>64056.93</v>
      </c>
      <c r="D113" s="38">
        <v>1.1980329999999999</v>
      </c>
      <c r="E113" s="16">
        <v>767.42316500000004</v>
      </c>
      <c r="F113" s="16">
        <v>63289.506835</v>
      </c>
      <c r="G113" s="16">
        <v>725.09</v>
      </c>
      <c r="H113" s="16">
        <v>42.333165000000001</v>
      </c>
      <c r="I113" s="16">
        <v>154.56190699999999</v>
      </c>
      <c r="J113" s="39">
        <v>-112.228742</v>
      </c>
    </row>
    <row r="114" spans="1:10" ht="12" x14ac:dyDescent="0.2">
      <c r="A114" s="37" t="s">
        <v>30</v>
      </c>
      <c r="B114" t="s">
        <v>114</v>
      </c>
      <c r="C114" s="16">
        <v>5604.98</v>
      </c>
      <c r="D114" s="38">
        <v>-1.782311</v>
      </c>
      <c r="E114" s="16">
        <v>-99.898196999999996</v>
      </c>
      <c r="F114" s="16">
        <v>5704.878197</v>
      </c>
      <c r="G114" s="16">
        <v>-60.69</v>
      </c>
      <c r="H114" s="16">
        <v>-39.208196999999998</v>
      </c>
      <c r="I114" s="16">
        <v>-41.447797000000001</v>
      </c>
      <c r="J114" s="39">
        <v>2.2395999999999998</v>
      </c>
    </row>
    <row r="115" spans="1:10" ht="12" x14ac:dyDescent="0.2">
      <c r="A115" s="37" t="s">
        <v>30</v>
      </c>
      <c r="B115" t="s">
        <v>115</v>
      </c>
      <c r="C115" s="16">
        <v>28.08</v>
      </c>
      <c r="D115" s="38">
        <v>4.64E-4</v>
      </c>
      <c r="E115" s="16">
        <v>1.3100000000000001E-4</v>
      </c>
      <c r="F115" s="16">
        <v>28.079868999999999</v>
      </c>
      <c r="G115" s="16">
        <v>0</v>
      </c>
      <c r="H115" s="16">
        <v>1.3100000000000001E-4</v>
      </c>
      <c r="I115" s="16">
        <v>-3.0000000000000001E-6</v>
      </c>
      <c r="J115" s="39">
        <v>1.34E-4</v>
      </c>
    </row>
    <row r="116" spans="1:10" ht="12" x14ac:dyDescent="0.2">
      <c r="A116" s="37" t="s">
        <v>30</v>
      </c>
      <c r="B116" t="s">
        <v>116</v>
      </c>
      <c r="C116" s="16">
        <v>35.71</v>
      </c>
      <c r="D116" s="38">
        <v>-63.144883</v>
      </c>
      <c r="E116" s="16">
        <v>-22.549036999999998</v>
      </c>
      <c r="F116" s="16">
        <v>58.259036999999999</v>
      </c>
      <c r="G116" s="16">
        <v>-10.82</v>
      </c>
      <c r="H116" s="16">
        <v>-11.729037</v>
      </c>
      <c r="I116" s="16">
        <v>2.4212509999999998</v>
      </c>
      <c r="J116" s="39">
        <v>-14.150288</v>
      </c>
    </row>
    <row r="117" spans="1:10" ht="12" x14ac:dyDescent="0.2">
      <c r="A117" s="37" t="s">
        <v>30</v>
      </c>
      <c r="B117" t="s">
        <v>117</v>
      </c>
      <c r="C117" s="16">
        <v>2905.79</v>
      </c>
      <c r="D117" s="38">
        <v>19.583683000000001</v>
      </c>
      <c r="E117" s="16">
        <v>569.06071499999996</v>
      </c>
      <c r="F117" s="16">
        <v>2336.7292849999999</v>
      </c>
      <c r="G117" s="16">
        <v>571.66999999999996</v>
      </c>
      <c r="H117" s="16">
        <v>-2.6092849999999999</v>
      </c>
      <c r="I117" s="16">
        <v>-1.7507250000000001</v>
      </c>
      <c r="J117" s="39">
        <v>-0.85855999999999999</v>
      </c>
    </row>
    <row r="118" spans="1:10" ht="12" x14ac:dyDescent="0.2">
      <c r="A118" s="37" t="s">
        <v>31</v>
      </c>
      <c r="B118" t="s">
        <v>113</v>
      </c>
      <c r="C118" s="16">
        <v>59029.87</v>
      </c>
      <c r="D118" s="38">
        <v>1.1980329999999999</v>
      </c>
      <c r="E118" s="16">
        <v>707.19732699999997</v>
      </c>
      <c r="F118" s="16">
        <v>58322.672673000001</v>
      </c>
      <c r="G118" s="16">
        <v>522.47</v>
      </c>
      <c r="H118" s="16">
        <v>184.727327</v>
      </c>
      <c r="I118" s="16">
        <v>288.14858099999998</v>
      </c>
      <c r="J118" s="39">
        <v>-103.421254</v>
      </c>
    </row>
    <row r="119" spans="1:10" ht="12" x14ac:dyDescent="0.2">
      <c r="A119" s="37" t="s">
        <v>31</v>
      </c>
      <c r="B119" t="s">
        <v>114</v>
      </c>
      <c r="C119" s="16">
        <v>6131.3</v>
      </c>
      <c r="D119" s="38">
        <v>-1.782311</v>
      </c>
      <c r="E119" s="16">
        <v>-109.278858</v>
      </c>
      <c r="F119" s="16">
        <v>6240.5788579999999</v>
      </c>
      <c r="G119" s="16">
        <v>-65.23</v>
      </c>
      <c r="H119" s="16">
        <v>-44.048858000000003</v>
      </c>
      <c r="I119" s="16">
        <v>-46.502372999999999</v>
      </c>
      <c r="J119" s="39">
        <v>2.4535149999999999</v>
      </c>
    </row>
    <row r="120" spans="1:10" ht="12" x14ac:dyDescent="0.2">
      <c r="A120" s="37" t="s">
        <v>31</v>
      </c>
      <c r="B120" t="s">
        <v>115</v>
      </c>
      <c r="C120" s="16">
        <v>34.869999999999997</v>
      </c>
      <c r="D120" s="38">
        <v>4.64E-4</v>
      </c>
      <c r="E120" s="16">
        <v>1.6200000000000001E-4</v>
      </c>
      <c r="F120" s="16">
        <v>34.869838000000001</v>
      </c>
      <c r="G120" s="16">
        <v>0</v>
      </c>
      <c r="H120" s="16">
        <v>1.6200000000000001E-4</v>
      </c>
      <c r="I120" s="16">
        <v>-3.9999999999999998E-6</v>
      </c>
      <c r="J120" s="39">
        <v>1.66E-4</v>
      </c>
    </row>
    <row r="121" spans="1:10" ht="12" x14ac:dyDescent="0.2">
      <c r="A121" s="37" t="s">
        <v>31</v>
      </c>
      <c r="B121" t="s">
        <v>116</v>
      </c>
      <c r="C121" s="16">
        <v>52.58</v>
      </c>
      <c r="D121" s="38">
        <v>-63.144883</v>
      </c>
      <c r="E121" s="16">
        <v>-33.201579000000002</v>
      </c>
      <c r="F121" s="16">
        <v>85.781578999999994</v>
      </c>
      <c r="G121" s="16">
        <v>-16.850000000000001</v>
      </c>
      <c r="H121" s="16">
        <v>-16.351579000000001</v>
      </c>
      <c r="I121" s="16">
        <v>4.4835419999999999</v>
      </c>
      <c r="J121" s="39">
        <v>-20.835121000000001</v>
      </c>
    </row>
    <row r="122" spans="1:10" ht="12" x14ac:dyDescent="0.2">
      <c r="A122" s="37" t="s">
        <v>31</v>
      </c>
      <c r="B122" t="s">
        <v>117</v>
      </c>
      <c r="C122" s="16">
        <v>3996.76</v>
      </c>
      <c r="D122" s="38">
        <v>19.583683000000001</v>
      </c>
      <c r="E122" s="16">
        <v>782.71282599999995</v>
      </c>
      <c r="F122" s="16">
        <v>3214.0471739999998</v>
      </c>
      <c r="G122" s="16">
        <v>758.24</v>
      </c>
      <c r="H122" s="16">
        <v>24.472826000000001</v>
      </c>
      <c r="I122" s="16">
        <v>25.653728999999998</v>
      </c>
      <c r="J122" s="39">
        <v>-1.180903</v>
      </c>
    </row>
    <row r="123" spans="1:10" ht="12" x14ac:dyDescent="0.2">
      <c r="A123" s="37" t="s">
        <v>32</v>
      </c>
      <c r="B123" t="s">
        <v>113</v>
      </c>
      <c r="C123" s="16">
        <v>145599.31</v>
      </c>
      <c r="D123" s="38">
        <v>1.1980329999999999</v>
      </c>
      <c r="E123" s="16">
        <v>1744.327792</v>
      </c>
      <c r="F123" s="16">
        <v>143854.982208</v>
      </c>
      <c r="G123" s="16">
        <v>2024.71</v>
      </c>
      <c r="H123" s="16">
        <v>-280.38220799999999</v>
      </c>
      <c r="I123" s="16">
        <v>-25.289942</v>
      </c>
      <c r="J123" s="39">
        <v>-255.092266</v>
      </c>
    </row>
    <row r="124" spans="1:10" ht="12" x14ac:dyDescent="0.2">
      <c r="A124" s="37" t="s">
        <v>32</v>
      </c>
      <c r="B124" t="s">
        <v>114</v>
      </c>
      <c r="C124" s="16">
        <v>14963.28</v>
      </c>
      <c r="D124" s="38">
        <v>-1.782311</v>
      </c>
      <c r="E124" s="16">
        <v>-266.69224300000002</v>
      </c>
      <c r="F124" s="16">
        <v>15229.972243</v>
      </c>
      <c r="G124" s="16">
        <v>-193.97</v>
      </c>
      <c r="H124" s="16">
        <v>-72.722243000000006</v>
      </c>
      <c r="I124" s="16">
        <v>-78.609934999999993</v>
      </c>
      <c r="J124" s="39">
        <v>5.8876920000000004</v>
      </c>
    </row>
    <row r="125" spans="1:10" ht="12" x14ac:dyDescent="0.2">
      <c r="A125" s="37" t="s">
        <v>32</v>
      </c>
      <c r="B125" t="s">
        <v>115</v>
      </c>
      <c r="C125" s="16">
        <v>101.09</v>
      </c>
      <c r="D125" s="38">
        <v>4.64E-4</v>
      </c>
      <c r="E125" s="16">
        <v>4.6900000000000002E-4</v>
      </c>
      <c r="F125" s="16">
        <v>101.08953099999999</v>
      </c>
      <c r="G125" s="16">
        <v>0</v>
      </c>
      <c r="H125" s="16">
        <v>4.6900000000000002E-4</v>
      </c>
      <c r="I125" s="16">
        <v>-1.2999999999999999E-5</v>
      </c>
      <c r="J125" s="39">
        <v>4.8200000000000001E-4</v>
      </c>
    </row>
    <row r="126" spans="1:10" ht="12" x14ac:dyDescent="0.2">
      <c r="A126" s="37" t="s">
        <v>32</v>
      </c>
      <c r="B126" t="s">
        <v>116</v>
      </c>
      <c r="C126" s="16">
        <v>112.74</v>
      </c>
      <c r="D126" s="38">
        <v>-63.144883</v>
      </c>
      <c r="E126" s="16">
        <v>-71.189541000000006</v>
      </c>
      <c r="F126" s="16">
        <v>183.929541</v>
      </c>
      <c r="G126" s="16">
        <v>-33.14</v>
      </c>
      <c r="H126" s="16">
        <v>-38.049540999999998</v>
      </c>
      <c r="I126" s="16">
        <v>6.62432</v>
      </c>
      <c r="J126" s="39">
        <v>-44.673861000000002</v>
      </c>
    </row>
    <row r="127" spans="1:10" ht="12" x14ac:dyDescent="0.2">
      <c r="A127" s="37" t="s">
        <v>32</v>
      </c>
      <c r="B127" t="s">
        <v>117</v>
      </c>
      <c r="C127" s="16">
        <v>171517.28</v>
      </c>
      <c r="D127" s="38">
        <v>19.583683000000001</v>
      </c>
      <c r="E127" s="16">
        <v>33589.401158000001</v>
      </c>
      <c r="F127" s="16">
        <v>137927.87884200001</v>
      </c>
      <c r="G127" s="16">
        <v>33599.35</v>
      </c>
      <c r="H127" s="16">
        <v>-9.9488420000000009</v>
      </c>
      <c r="I127" s="16">
        <v>40.728535000000001</v>
      </c>
      <c r="J127" s="39">
        <v>-50.677377</v>
      </c>
    </row>
    <row r="128" spans="1:10" ht="12" x14ac:dyDescent="0.2">
      <c r="A128" s="37" t="s">
        <v>33</v>
      </c>
      <c r="B128" t="s">
        <v>113</v>
      </c>
      <c r="C128" s="16">
        <v>1996458.63</v>
      </c>
      <c r="D128" s="38">
        <v>1.1980329999999999</v>
      </c>
      <c r="E128" s="16">
        <v>23918.233362999999</v>
      </c>
      <c r="F128" s="16">
        <v>1972540.3966369999</v>
      </c>
      <c r="G128" s="16">
        <v>16783.3</v>
      </c>
      <c r="H128" s="16">
        <v>7134.9333630000001</v>
      </c>
      <c r="I128" s="16">
        <v>10632.760075</v>
      </c>
      <c r="J128" s="39">
        <v>-3497.826712</v>
      </c>
    </row>
    <row r="129" spans="1:10" ht="12" x14ac:dyDescent="0.2">
      <c r="A129" s="37" t="s">
        <v>33</v>
      </c>
      <c r="B129" t="s">
        <v>114</v>
      </c>
      <c r="C129" s="16">
        <v>9348.7999999999993</v>
      </c>
      <c r="D129" s="38">
        <v>-1.782311</v>
      </c>
      <c r="E129" s="16">
        <v>-166.62472700000001</v>
      </c>
      <c r="F129" s="16">
        <v>9515.4247269999996</v>
      </c>
      <c r="G129" s="16">
        <v>48.94</v>
      </c>
      <c r="H129" s="16">
        <v>-215.564727</v>
      </c>
      <c r="I129" s="16">
        <v>-219.998447</v>
      </c>
      <c r="J129" s="39">
        <v>4.4337200000000001</v>
      </c>
    </row>
    <row r="130" spans="1:10" ht="12" x14ac:dyDescent="0.2">
      <c r="A130" s="37" t="s">
        <v>33</v>
      </c>
      <c r="B130" t="s">
        <v>115</v>
      </c>
      <c r="C130" s="16">
        <v>60.96</v>
      </c>
      <c r="D130" s="38">
        <v>4.64E-4</v>
      </c>
      <c r="E130" s="16">
        <v>2.8299999999999999E-4</v>
      </c>
      <c r="F130" s="16">
        <v>60.959716999999998</v>
      </c>
      <c r="G130" s="16">
        <v>0</v>
      </c>
      <c r="H130" s="16">
        <v>2.8299999999999999E-4</v>
      </c>
      <c r="I130" s="16">
        <v>-7.9999999999999996E-6</v>
      </c>
      <c r="J130" s="39">
        <v>2.9100000000000003E-4</v>
      </c>
    </row>
    <row r="131" spans="1:10" ht="12" x14ac:dyDescent="0.2">
      <c r="A131" s="37" t="s">
        <v>33</v>
      </c>
      <c r="B131" t="s">
        <v>116</v>
      </c>
      <c r="C131" s="16">
        <v>51.16</v>
      </c>
      <c r="D131" s="38">
        <v>-63.144883</v>
      </c>
      <c r="E131" s="16">
        <v>-32.304921999999998</v>
      </c>
      <c r="F131" s="16">
        <v>83.464922000000001</v>
      </c>
      <c r="G131" s="16">
        <v>-26.81</v>
      </c>
      <c r="H131" s="16">
        <v>-5.4949219999999999</v>
      </c>
      <c r="I131" s="16">
        <v>14.777516</v>
      </c>
      <c r="J131" s="39">
        <v>-20.272438000000001</v>
      </c>
    </row>
    <row r="132" spans="1:10" ht="12" x14ac:dyDescent="0.2">
      <c r="A132" s="37" t="s">
        <v>33</v>
      </c>
      <c r="B132" t="s">
        <v>117</v>
      </c>
      <c r="C132" s="16">
        <v>1427.3</v>
      </c>
      <c r="D132" s="38">
        <v>19.583683000000001</v>
      </c>
      <c r="E132" s="16">
        <v>279.51791400000002</v>
      </c>
      <c r="F132" s="16">
        <v>1147.7820859999999</v>
      </c>
      <c r="G132" s="16">
        <v>289.43</v>
      </c>
      <c r="H132" s="16">
        <v>-9.9120860000000004</v>
      </c>
      <c r="I132" s="16">
        <v>-9.4903689999999994</v>
      </c>
      <c r="J132" s="39">
        <v>-0.42171700000000001</v>
      </c>
    </row>
    <row r="133" spans="1:10" ht="12" x14ac:dyDescent="0.2">
      <c r="A133" s="37" t="s">
        <v>34</v>
      </c>
      <c r="B133" t="s">
        <v>113</v>
      </c>
      <c r="C133" s="16">
        <v>465381.89</v>
      </c>
      <c r="D133" s="38">
        <v>1.1980329999999999</v>
      </c>
      <c r="E133" s="16">
        <v>5575.4286519999996</v>
      </c>
      <c r="F133" s="16">
        <v>459806.46134799998</v>
      </c>
      <c r="G133" s="16">
        <v>4684.37</v>
      </c>
      <c r="H133" s="16">
        <v>891.05865200000005</v>
      </c>
      <c r="I133" s="16">
        <v>1706.414994</v>
      </c>
      <c r="J133" s="39">
        <v>-815.35634200000004</v>
      </c>
    </row>
    <row r="134" spans="1:10" ht="12" x14ac:dyDescent="0.2">
      <c r="A134" s="37" t="s">
        <v>34</v>
      </c>
      <c r="B134" t="s">
        <v>114</v>
      </c>
      <c r="C134" s="16">
        <v>41377.279999999999</v>
      </c>
      <c r="D134" s="38">
        <v>-1.782311</v>
      </c>
      <c r="E134" s="16">
        <v>-737.47197300000005</v>
      </c>
      <c r="F134" s="16">
        <v>42114.751972999999</v>
      </c>
      <c r="G134" s="16">
        <v>-459.04</v>
      </c>
      <c r="H134" s="16">
        <v>-278.43197300000003</v>
      </c>
      <c r="I134" s="16">
        <v>-294.88969400000002</v>
      </c>
      <c r="J134" s="39">
        <v>16.457720999999999</v>
      </c>
    </row>
    <row r="135" spans="1:10" ht="12" x14ac:dyDescent="0.2">
      <c r="A135" s="37" t="s">
        <v>34</v>
      </c>
      <c r="B135" t="s">
        <v>115</v>
      </c>
      <c r="C135" s="16">
        <v>192.6</v>
      </c>
      <c r="D135" s="38">
        <v>4.64E-4</v>
      </c>
      <c r="E135" s="16">
        <v>8.9300000000000002E-4</v>
      </c>
      <c r="F135" s="16">
        <v>192.599107</v>
      </c>
      <c r="G135" s="16">
        <v>0</v>
      </c>
      <c r="H135" s="16">
        <v>8.9300000000000002E-4</v>
      </c>
      <c r="I135" s="16">
        <v>-2.3E-5</v>
      </c>
      <c r="J135" s="39">
        <v>9.1600000000000004E-4</v>
      </c>
    </row>
    <row r="136" spans="1:10" ht="12" x14ac:dyDescent="0.2">
      <c r="A136" s="37" t="s">
        <v>34</v>
      </c>
      <c r="B136" t="s">
        <v>116</v>
      </c>
      <c r="C136" s="16">
        <v>357.2</v>
      </c>
      <c r="D136" s="38">
        <v>-63.144883</v>
      </c>
      <c r="E136" s="16">
        <v>-225.55352099999999</v>
      </c>
      <c r="F136" s="16">
        <v>582.75352099999998</v>
      </c>
      <c r="G136" s="16">
        <v>-95.4</v>
      </c>
      <c r="H136" s="16">
        <v>-130.15352100000001</v>
      </c>
      <c r="I136" s="16">
        <v>11.388992999999999</v>
      </c>
      <c r="J136" s="39">
        <v>-141.54251400000001</v>
      </c>
    </row>
    <row r="137" spans="1:10" ht="12" x14ac:dyDescent="0.2">
      <c r="A137" s="37" t="s">
        <v>34</v>
      </c>
      <c r="B137" t="s">
        <v>117</v>
      </c>
      <c r="C137" s="16">
        <v>47208.44</v>
      </c>
      <c r="D137" s="38">
        <v>19.583683000000001</v>
      </c>
      <c r="E137" s="16">
        <v>9245.1514459999999</v>
      </c>
      <c r="F137" s="16">
        <v>37963.288553999999</v>
      </c>
      <c r="G137" s="16">
        <v>8926.58</v>
      </c>
      <c r="H137" s="16">
        <v>318.57144599999998</v>
      </c>
      <c r="I137" s="16">
        <v>332.51989400000002</v>
      </c>
      <c r="J137" s="39">
        <v>-13.948448000000001</v>
      </c>
    </row>
    <row r="138" spans="1:10" ht="12" x14ac:dyDescent="0.2">
      <c r="A138" s="37" t="s">
        <v>8</v>
      </c>
      <c r="B138" t="s">
        <v>113</v>
      </c>
      <c r="C138" s="16">
        <v>21431101.18</v>
      </c>
      <c r="D138" s="38">
        <v>1.1980329999999999</v>
      </c>
      <c r="E138" s="16">
        <v>256751.665943</v>
      </c>
      <c r="F138" s="16">
        <v>21174349.514056999</v>
      </c>
      <c r="G138" s="16">
        <v>198008.49</v>
      </c>
      <c r="H138" s="16">
        <v>58743.175943000002</v>
      </c>
      <c r="I138" s="16">
        <v>96290.800050000005</v>
      </c>
      <c r="J138" s="39">
        <v>-37547.624107000003</v>
      </c>
    </row>
    <row r="139" spans="1:10" ht="12" x14ac:dyDescent="0.2">
      <c r="A139" s="37" t="s">
        <v>8</v>
      </c>
      <c r="B139" t="s">
        <v>114</v>
      </c>
      <c r="C139" s="16">
        <v>4011657.23</v>
      </c>
      <c r="D139" s="38">
        <v>-1.782311</v>
      </c>
      <c r="E139" s="16">
        <v>-71500.223551000003</v>
      </c>
      <c r="F139" s="16">
        <v>4083157.453551</v>
      </c>
      <c r="G139" s="16">
        <v>-60671.29</v>
      </c>
      <c r="H139" s="16">
        <v>-10828.933551</v>
      </c>
      <c r="I139" s="16">
        <v>-12359.289058</v>
      </c>
      <c r="J139" s="39">
        <v>1530.355507</v>
      </c>
    </row>
    <row r="140" spans="1:10" ht="12" x14ac:dyDescent="0.2">
      <c r="A140" s="37" t="s">
        <v>8</v>
      </c>
      <c r="B140" t="s">
        <v>115</v>
      </c>
      <c r="C140" s="16">
        <v>40137.21</v>
      </c>
      <c r="D140" s="38">
        <v>4.64E-4</v>
      </c>
      <c r="E140" s="16">
        <v>0.186225</v>
      </c>
      <c r="F140" s="16">
        <v>40137.023775000001</v>
      </c>
      <c r="G140" s="16">
        <v>0</v>
      </c>
      <c r="H140" s="16">
        <v>0.186225</v>
      </c>
      <c r="I140" s="16">
        <v>-5.0140000000000002E-3</v>
      </c>
      <c r="J140" s="39">
        <v>0.19123899999999999</v>
      </c>
    </row>
    <row r="141" spans="1:10" ht="12" x14ac:dyDescent="0.2">
      <c r="A141" s="37" t="s">
        <v>8</v>
      </c>
      <c r="B141" t="s">
        <v>116</v>
      </c>
      <c r="C141" s="16">
        <v>49529.69</v>
      </c>
      <c r="D141" s="38">
        <v>-63.144883</v>
      </c>
      <c r="E141" s="16">
        <v>-31275.464617000001</v>
      </c>
      <c r="F141" s="16">
        <v>80805.154616999993</v>
      </c>
      <c r="G141" s="16">
        <v>-14221.32</v>
      </c>
      <c r="H141" s="16">
        <v>-17054.144617000002</v>
      </c>
      <c r="I141" s="16">
        <v>2572.2742239999998</v>
      </c>
      <c r="J141" s="39">
        <v>-19626.418840999999</v>
      </c>
    </row>
    <row r="142" spans="1:10" ht="12" x14ac:dyDescent="0.2">
      <c r="A142" s="37" t="s">
        <v>8</v>
      </c>
      <c r="B142" t="s">
        <v>117</v>
      </c>
      <c r="C142" s="16">
        <v>98598.03</v>
      </c>
      <c r="D142" s="38">
        <v>19.583683000000001</v>
      </c>
      <c r="E142" s="16">
        <v>19309.126072999999</v>
      </c>
      <c r="F142" s="16">
        <v>79288.903927000007</v>
      </c>
      <c r="G142" s="16">
        <v>18281.86</v>
      </c>
      <c r="H142" s="16">
        <v>1027.266073</v>
      </c>
      <c r="I142" s="16">
        <v>1056.398353</v>
      </c>
      <c r="J142" s="39">
        <v>-29.132280000000002</v>
      </c>
    </row>
    <row r="143" spans="1:10" ht="12" x14ac:dyDescent="0.2">
      <c r="A143" s="37" t="s">
        <v>35</v>
      </c>
      <c r="B143" t="s">
        <v>113</v>
      </c>
      <c r="C143" s="16">
        <v>87296.2</v>
      </c>
      <c r="D143" s="38">
        <v>1.1980329999999999</v>
      </c>
      <c r="E143" s="16">
        <v>1045.8372899999999</v>
      </c>
      <c r="F143" s="16">
        <v>86250.362710000001</v>
      </c>
      <c r="G143" s="16">
        <v>870.33</v>
      </c>
      <c r="H143" s="16">
        <v>175.50729000000001</v>
      </c>
      <c r="I143" s="16">
        <v>328.451596</v>
      </c>
      <c r="J143" s="39">
        <v>-152.94430600000001</v>
      </c>
    </row>
    <row r="144" spans="1:10" ht="12" x14ac:dyDescent="0.2">
      <c r="A144" s="37" t="s">
        <v>35</v>
      </c>
      <c r="B144" t="s">
        <v>114</v>
      </c>
      <c r="C144" s="16">
        <v>5870.46</v>
      </c>
      <c r="D144" s="38">
        <v>-1.782311</v>
      </c>
      <c r="E144" s="16">
        <v>-104.62987699999999</v>
      </c>
      <c r="F144" s="16">
        <v>5975.0898770000003</v>
      </c>
      <c r="G144" s="16">
        <v>-69.180000000000007</v>
      </c>
      <c r="H144" s="16">
        <v>-35.449877000000001</v>
      </c>
      <c r="I144" s="16">
        <v>-37.788859000000002</v>
      </c>
      <c r="J144" s="39">
        <v>2.3389820000000001</v>
      </c>
    </row>
    <row r="145" spans="1:10" ht="12" x14ac:dyDescent="0.2">
      <c r="A145" s="37" t="s">
        <v>35</v>
      </c>
      <c r="B145" t="s">
        <v>115</v>
      </c>
      <c r="C145" s="16">
        <v>69.680000000000007</v>
      </c>
      <c r="D145" s="38">
        <v>4.64E-4</v>
      </c>
      <c r="E145" s="16">
        <v>3.2299999999999999E-4</v>
      </c>
      <c r="F145" s="16">
        <v>69.679676999999998</v>
      </c>
      <c r="G145" s="16">
        <v>0</v>
      </c>
      <c r="H145" s="16">
        <v>3.2299999999999999E-4</v>
      </c>
      <c r="I145" s="16">
        <v>-9.0000000000000002E-6</v>
      </c>
      <c r="J145" s="39">
        <v>3.3199999999999999E-4</v>
      </c>
    </row>
    <row r="146" spans="1:10" ht="12" x14ac:dyDescent="0.2">
      <c r="A146" s="37" t="s">
        <v>35</v>
      </c>
      <c r="B146" t="s">
        <v>116</v>
      </c>
      <c r="C146" s="16">
        <v>93.22</v>
      </c>
      <c r="D146" s="38">
        <v>-63.144883</v>
      </c>
      <c r="E146" s="16">
        <v>-58.863660000000003</v>
      </c>
      <c r="F146" s="16">
        <v>152.08366000000001</v>
      </c>
      <c r="G146" s="16">
        <v>-30.26</v>
      </c>
      <c r="H146" s="16">
        <v>-28.603660000000001</v>
      </c>
      <c r="I146" s="16">
        <v>8.3352909999999998</v>
      </c>
      <c r="J146" s="39">
        <v>-36.938951000000003</v>
      </c>
    </row>
    <row r="147" spans="1:10" ht="12" x14ac:dyDescent="0.2">
      <c r="A147" s="37" t="s">
        <v>35</v>
      </c>
      <c r="B147" t="s">
        <v>117</v>
      </c>
      <c r="C147" s="16">
        <v>582.41</v>
      </c>
      <c r="D147" s="38">
        <v>19.583683000000001</v>
      </c>
      <c r="E147" s="16">
        <v>114.057331</v>
      </c>
      <c r="F147" s="16">
        <v>468.35266899999999</v>
      </c>
      <c r="G147" s="16">
        <v>108.9</v>
      </c>
      <c r="H147" s="16">
        <v>5.1573310000000001</v>
      </c>
      <c r="I147" s="16">
        <v>5.3294129999999997</v>
      </c>
      <c r="J147" s="39">
        <v>-0.17208200000000001</v>
      </c>
    </row>
    <row r="148" spans="1:10" ht="12" x14ac:dyDescent="0.2">
      <c r="A148" s="37" t="s">
        <v>36</v>
      </c>
      <c r="B148" t="s">
        <v>113</v>
      </c>
      <c r="C148" s="16">
        <v>2038942.69</v>
      </c>
      <c r="D148" s="38">
        <v>1.1980329999999999</v>
      </c>
      <c r="E148" s="16">
        <v>24427.206424</v>
      </c>
      <c r="F148" s="16">
        <v>2014515.483576</v>
      </c>
      <c r="G148" s="16">
        <v>13116.28</v>
      </c>
      <c r="H148" s="16">
        <v>11310.926423999999</v>
      </c>
      <c r="I148" s="16">
        <v>14883.185873</v>
      </c>
      <c r="J148" s="39">
        <v>-3572.2594490000001</v>
      </c>
    </row>
    <row r="149" spans="1:10" ht="12" x14ac:dyDescent="0.2">
      <c r="A149" s="37" t="s">
        <v>36</v>
      </c>
      <c r="B149" t="s">
        <v>114</v>
      </c>
      <c r="C149" s="16">
        <v>91856.53</v>
      </c>
      <c r="D149" s="38">
        <v>-1.782311</v>
      </c>
      <c r="E149" s="16">
        <v>-1637.1693929999999</v>
      </c>
      <c r="F149" s="16">
        <v>93493.699393000003</v>
      </c>
      <c r="G149" s="16">
        <v>-1938.23</v>
      </c>
      <c r="H149" s="16">
        <v>301.060607</v>
      </c>
      <c r="I149" s="16">
        <v>271.61485800000003</v>
      </c>
      <c r="J149" s="39">
        <v>29.445748999999999</v>
      </c>
    </row>
    <row r="150" spans="1:10" ht="12" x14ac:dyDescent="0.2">
      <c r="A150" s="37" t="s">
        <v>36</v>
      </c>
      <c r="B150" t="s">
        <v>115</v>
      </c>
      <c r="C150" s="16">
        <v>2154.2399999999998</v>
      </c>
      <c r="D150" s="38">
        <v>4.64E-4</v>
      </c>
      <c r="E150" s="16">
        <v>9.9950000000000004E-3</v>
      </c>
      <c r="F150" s="16">
        <v>2154.2300049999999</v>
      </c>
      <c r="G150" s="16">
        <v>0</v>
      </c>
      <c r="H150" s="16">
        <v>9.9950000000000004E-3</v>
      </c>
      <c r="I150" s="16">
        <v>-2.6899999999999998E-4</v>
      </c>
      <c r="J150" s="39">
        <v>1.0264000000000001E-2</v>
      </c>
    </row>
    <row r="151" spans="1:10" ht="12" x14ac:dyDescent="0.2">
      <c r="A151" s="37" t="s">
        <v>36</v>
      </c>
      <c r="B151" t="s">
        <v>116</v>
      </c>
      <c r="C151" s="16">
        <v>1493.79</v>
      </c>
      <c r="D151" s="38">
        <v>-63.144883</v>
      </c>
      <c r="E151" s="16">
        <v>-943.25194199999999</v>
      </c>
      <c r="F151" s="16">
        <v>2437.0419419999998</v>
      </c>
      <c r="G151" s="16">
        <v>-194.45</v>
      </c>
      <c r="H151" s="16">
        <v>-748.80194200000005</v>
      </c>
      <c r="I151" s="16">
        <v>-156.87923499999999</v>
      </c>
      <c r="J151" s="39">
        <v>-591.92270699999995</v>
      </c>
    </row>
    <row r="152" spans="1:10" ht="12" x14ac:dyDescent="0.2">
      <c r="A152" s="37" t="s">
        <v>36</v>
      </c>
      <c r="B152" t="s">
        <v>117</v>
      </c>
      <c r="C152" s="16">
        <v>5881.53</v>
      </c>
      <c r="D152" s="38">
        <v>19.583683000000001</v>
      </c>
      <c r="E152" s="16">
        <v>1151.820217</v>
      </c>
      <c r="F152" s="16">
        <v>4729.7097830000002</v>
      </c>
      <c r="G152" s="16">
        <v>1058.8</v>
      </c>
      <c r="H152" s="16">
        <v>93.020217000000002</v>
      </c>
      <c r="I152" s="16">
        <v>94.758004</v>
      </c>
      <c r="J152" s="39">
        <v>-1.737787</v>
      </c>
    </row>
    <row r="153" spans="1:10" ht="12" x14ac:dyDescent="0.2">
      <c r="A153" s="37" t="s">
        <v>37</v>
      </c>
      <c r="B153" t="s">
        <v>113</v>
      </c>
      <c r="C153" s="16">
        <v>207162.83</v>
      </c>
      <c r="D153" s="38">
        <v>1.1980329999999999</v>
      </c>
      <c r="E153" s="16">
        <v>2481.8790819999999</v>
      </c>
      <c r="F153" s="16">
        <v>204680.95091799999</v>
      </c>
      <c r="G153" s="16">
        <v>2162</v>
      </c>
      <c r="H153" s="16">
        <v>319.87908199999998</v>
      </c>
      <c r="I153" s="16">
        <v>682.83159699999999</v>
      </c>
      <c r="J153" s="39">
        <v>-362.95251500000001</v>
      </c>
    </row>
    <row r="154" spans="1:10" ht="12" x14ac:dyDescent="0.2">
      <c r="A154" s="37" t="s">
        <v>37</v>
      </c>
      <c r="B154" t="s">
        <v>114</v>
      </c>
      <c r="C154" s="16">
        <v>16198.27</v>
      </c>
      <c r="D154" s="38">
        <v>-1.782311</v>
      </c>
      <c r="E154" s="16">
        <v>-288.70361100000002</v>
      </c>
      <c r="F154" s="16">
        <v>16486.973611000001</v>
      </c>
      <c r="G154" s="16">
        <v>-172.76</v>
      </c>
      <c r="H154" s="16">
        <v>-115.943611</v>
      </c>
      <c r="I154" s="16">
        <v>-122.460781</v>
      </c>
      <c r="J154" s="39">
        <v>6.5171700000000001</v>
      </c>
    </row>
    <row r="155" spans="1:10" ht="12" x14ac:dyDescent="0.2">
      <c r="A155" s="37" t="s">
        <v>37</v>
      </c>
      <c r="B155" t="s">
        <v>115</v>
      </c>
      <c r="C155" s="16">
        <v>117.83</v>
      </c>
      <c r="D155" s="38">
        <v>4.64E-4</v>
      </c>
      <c r="E155" s="16">
        <v>5.4699999999999996E-4</v>
      </c>
      <c r="F155" s="16">
        <v>117.829453</v>
      </c>
      <c r="G155" s="16">
        <v>0</v>
      </c>
      <c r="H155" s="16">
        <v>5.4699999999999996E-4</v>
      </c>
      <c r="I155" s="16">
        <v>-1.5E-5</v>
      </c>
      <c r="J155" s="39">
        <v>5.62E-4</v>
      </c>
    </row>
    <row r="156" spans="1:10" ht="12" x14ac:dyDescent="0.2">
      <c r="A156" s="37" t="s">
        <v>37</v>
      </c>
      <c r="B156" t="s">
        <v>116</v>
      </c>
      <c r="C156" s="16">
        <v>119.15</v>
      </c>
      <c r="D156" s="38">
        <v>-63.144883</v>
      </c>
      <c r="E156" s="16">
        <v>-75.237127999999998</v>
      </c>
      <c r="F156" s="16">
        <v>194.38712799999999</v>
      </c>
      <c r="G156" s="16">
        <v>-39.99</v>
      </c>
      <c r="H156" s="16">
        <v>-35.247127999999996</v>
      </c>
      <c r="I156" s="16">
        <v>11.966730999999999</v>
      </c>
      <c r="J156" s="39">
        <v>-47.213858999999999</v>
      </c>
    </row>
    <row r="157" spans="1:10" ht="12" x14ac:dyDescent="0.2">
      <c r="A157" s="37" t="s">
        <v>37</v>
      </c>
      <c r="B157" t="s">
        <v>117</v>
      </c>
      <c r="C157" s="16">
        <v>51408.36</v>
      </c>
      <c r="D157" s="38">
        <v>19.583683000000001</v>
      </c>
      <c r="E157" s="16">
        <v>10067.650484</v>
      </c>
      <c r="F157" s="16">
        <v>41340.709516000003</v>
      </c>
      <c r="G157" s="16">
        <v>9597.36</v>
      </c>
      <c r="H157" s="16">
        <v>470.29048399999999</v>
      </c>
      <c r="I157" s="16">
        <v>485.47986200000003</v>
      </c>
      <c r="J157" s="39">
        <v>-15.189378</v>
      </c>
    </row>
    <row r="158" spans="1:10" ht="12" x14ac:dyDescent="0.2">
      <c r="A158" s="37" t="s">
        <v>38</v>
      </c>
      <c r="B158" t="s">
        <v>113</v>
      </c>
      <c r="C158" s="16">
        <v>33878.61</v>
      </c>
      <c r="D158" s="38">
        <v>1.1980329999999999</v>
      </c>
      <c r="E158" s="16">
        <v>405.87693000000002</v>
      </c>
      <c r="F158" s="16">
        <v>33472.733070000002</v>
      </c>
      <c r="G158" s="16">
        <v>249.14</v>
      </c>
      <c r="H158" s="16">
        <v>156.73693</v>
      </c>
      <c r="I158" s="16">
        <v>216.09278399999999</v>
      </c>
      <c r="J158" s="39">
        <v>-59.355854000000001</v>
      </c>
    </row>
    <row r="159" spans="1:10" ht="12" x14ac:dyDescent="0.2">
      <c r="A159" s="37" t="s">
        <v>38</v>
      </c>
      <c r="B159" t="s">
        <v>114</v>
      </c>
      <c r="C159" s="16">
        <v>4082.41</v>
      </c>
      <c r="D159" s="38">
        <v>-1.782311</v>
      </c>
      <c r="E159" s="16">
        <v>-72.761257999999998</v>
      </c>
      <c r="F159" s="16">
        <v>4155.1712580000003</v>
      </c>
      <c r="G159" s="16">
        <v>-53.04</v>
      </c>
      <c r="H159" s="16">
        <v>-19.721257999999999</v>
      </c>
      <c r="I159" s="16">
        <v>-21.378637000000001</v>
      </c>
      <c r="J159" s="39">
        <v>1.6573789999999999</v>
      </c>
    </row>
    <row r="160" spans="1:10" ht="12" x14ac:dyDescent="0.2">
      <c r="A160" s="37" t="s">
        <v>38</v>
      </c>
      <c r="B160" t="s">
        <v>115</v>
      </c>
      <c r="C160" s="16">
        <v>15.89</v>
      </c>
      <c r="D160" s="38">
        <v>4.64E-4</v>
      </c>
      <c r="E160" s="16">
        <v>7.3999999999999996E-5</v>
      </c>
      <c r="F160" s="16">
        <v>15.889926000000001</v>
      </c>
      <c r="G160" s="16">
        <v>0</v>
      </c>
      <c r="H160" s="16">
        <v>7.3999999999999996E-5</v>
      </c>
      <c r="I160" s="16">
        <v>-1.9999999999999999E-6</v>
      </c>
      <c r="J160" s="39">
        <v>7.6000000000000004E-5</v>
      </c>
    </row>
    <row r="161" spans="1:10" ht="12" x14ac:dyDescent="0.2">
      <c r="A161" s="37" t="s">
        <v>38</v>
      </c>
      <c r="B161" t="s">
        <v>116</v>
      </c>
      <c r="C161" s="16">
        <v>27.11</v>
      </c>
      <c r="D161" s="38">
        <v>-63.144883</v>
      </c>
      <c r="E161" s="16">
        <v>-17.118577999999999</v>
      </c>
      <c r="F161" s="16">
        <v>44.228577999999999</v>
      </c>
      <c r="G161" s="16">
        <v>-8.41</v>
      </c>
      <c r="H161" s="16">
        <v>-8.7085779999999993</v>
      </c>
      <c r="I161" s="16">
        <v>2.0339130000000001</v>
      </c>
      <c r="J161" s="39">
        <v>-10.742490999999999</v>
      </c>
    </row>
    <row r="162" spans="1:10" ht="12" x14ac:dyDescent="0.2">
      <c r="A162" s="37" t="s">
        <v>38</v>
      </c>
      <c r="B162" t="s">
        <v>117</v>
      </c>
      <c r="C162" s="16">
        <v>21705.13</v>
      </c>
      <c r="D162" s="38">
        <v>19.583683000000001</v>
      </c>
      <c r="E162" s="16">
        <v>4250.6639489999998</v>
      </c>
      <c r="F162" s="16">
        <v>17454.466050999999</v>
      </c>
      <c r="G162" s="16">
        <v>3920.96</v>
      </c>
      <c r="H162" s="16">
        <v>329.70394900000002</v>
      </c>
      <c r="I162" s="16">
        <v>336.11705799999999</v>
      </c>
      <c r="J162" s="39">
        <v>-6.4131090000000004</v>
      </c>
    </row>
    <row r="163" spans="1:10" ht="12" x14ac:dyDescent="0.2">
      <c r="A163" s="37" t="s">
        <v>39</v>
      </c>
      <c r="B163" t="s">
        <v>113</v>
      </c>
      <c r="C163" s="16">
        <v>62686.1</v>
      </c>
      <c r="D163" s="38">
        <v>1.1980329999999999</v>
      </c>
      <c r="E163" s="16">
        <v>751.00016900000003</v>
      </c>
      <c r="F163" s="16">
        <v>61935.099831</v>
      </c>
      <c r="G163" s="16">
        <v>522.66999999999996</v>
      </c>
      <c r="H163" s="16">
        <v>228.33016900000001</v>
      </c>
      <c r="I163" s="16">
        <v>338.157196</v>
      </c>
      <c r="J163" s="39">
        <v>-109.827027</v>
      </c>
    </row>
    <row r="164" spans="1:10" ht="12" x14ac:dyDescent="0.2">
      <c r="A164" s="37" t="s">
        <v>39</v>
      </c>
      <c r="B164" t="s">
        <v>114</v>
      </c>
      <c r="C164" s="16">
        <v>8575.2000000000007</v>
      </c>
      <c r="D164" s="38">
        <v>-1.782311</v>
      </c>
      <c r="E164" s="16">
        <v>-152.83676600000001</v>
      </c>
      <c r="F164" s="16">
        <v>8728.0367659999993</v>
      </c>
      <c r="G164" s="16">
        <v>-120.37</v>
      </c>
      <c r="H164" s="16">
        <v>-32.466766</v>
      </c>
      <c r="I164" s="16">
        <v>-35.895572999999999</v>
      </c>
      <c r="J164" s="39">
        <v>3.4288069999999999</v>
      </c>
    </row>
    <row r="165" spans="1:10" ht="12" x14ac:dyDescent="0.2">
      <c r="A165" s="37" t="s">
        <v>39</v>
      </c>
      <c r="B165" t="s">
        <v>115</v>
      </c>
      <c r="C165" s="16">
        <v>32.4</v>
      </c>
      <c r="D165" s="38">
        <v>4.64E-4</v>
      </c>
      <c r="E165" s="16">
        <v>1.4999999999999999E-4</v>
      </c>
      <c r="F165" s="16">
        <v>32.399850000000001</v>
      </c>
      <c r="G165" s="16">
        <v>0</v>
      </c>
      <c r="H165" s="16">
        <v>1.4999999999999999E-4</v>
      </c>
      <c r="I165" s="16">
        <v>-3.9999999999999998E-6</v>
      </c>
      <c r="J165" s="39">
        <v>1.54E-4</v>
      </c>
    </row>
    <row r="166" spans="1:10" ht="12" x14ac:dyDescent="0.2">
      <c r="A166" s="37" t="s">
        <v>39</v>
      </c>
      <c r="B166" t="s">
        <v>116</v>
      </c>
      <c r="C166" s="16">
        <v>61.56</v>
      </c>
      <c r="D166" s="38">
        <v>-63.144883</v>
      </c>
      <c r="E166" s="16">
        <v>-38.871989999999997</v>
      </c>
      <c r="F166" s="16">
        <v>100.43199</v>
      </c>
      <c r="G166" s="16">
        <v>-14.49</v>
      </c>
      <c r="H166" s="16">
        <v>-24.381989999999998</v>
      </c>
      <c r="I166" s="16">
        <v>1.1507E-2</v>
      </c>
      <c r="J166" s="39">
        <v>-24.393497</v>
      </c>
    </row>
    <row r="167" spans="1:10" ht="12" x14ac:dyDescent="0.2">
      <c r="A167" s="37" t="s">
        <v>39</v>
      </c>
      <c r="B167" t="s">
        <v>117</v>
      </c>
      <c r="C167" s="16">
        <v>22267.360000000001</v>
      </c>
      <c r="D167" s="38">
        <v>19.583683000000001</v>
      </c>
      <c r="E167" s="16">
        <v>4360.7692930000003</v>
      </c>
      <c r="F167" s="16">
        <v>17906.590706999999</v>
      </c>
      <c r="G167" s="16">
        <v>4138.18</v>
      </c>
      <c r="H167" s="16">
        <v>222.589293</v>
      </c>
      <c r="I167" s="16">
        <v>229.168521</v>
      </c>
      <c r="J167" s="39">
        <v>-6.5792279999999996</v>
      </c>
    </row>
    <row r="168" spans="1:10" ht="12" x14ac:dyDescent="0.2">
      <c r="A168" s="37" t="s">
        <v>40</v>
      </c>
      <c r="B168" t="s">
        <v>113</v>
      </c>
      <c r="C168" s="16">
        <v>629131.17000000004</v>
      </c>
      <c r="D168" s="38">
        <v>1.1980329999999999</v>
      </c>
      <c r="E168" s="16">
        <v>7537.1990750000004</v>
      </c>
      <c r="F168" s="16">
        <v>621593.97092500003</v>
      </c>
      <c r="G168" s="16">
        <v>4962.82</v>
      </c>
      <c r="H168" s="16">
        <v>2574.3790749999998</v>
      </c>
      <c r="I168" s="16">
        <v>3676.6267149999999</v>
      </c>
      <c r="J168" s="39">
        <v>-1102.24764</v>
      </c>
    </row>
    <row r="169" spans="1:10" ht="12" x14ac:dyDescent="0.2">
      <c r="A169" s="37" t="s">
        <v>40</v>
      </c>
      <c r="B169" t="s">
        <v>114</v>
      </c>
      <c r="C169" s="16">
        <v>12207.52</v>
      </c>
      <c r="D169" s="38">
        <v>-1.782311</v>
      </c>
      <c r="E169" s="16">
        <v>-217.576019</v>
      </c>
      <c r="F169" s="16">
        <v>12425.096019000001</v>
      </c>
      <c r="G169" s="16">
        <v>-184.52</v>
      </c>
      <c r="H169" s="16">
        <v>-33.056018999999999</v>
      </c>
      <c r="I169" s="16">
        <v>-33.821278</v>
      </c>
      <c r="J169" s="39">
        <v>0.76525900000000002</v>
      </c>
    </row>
    <row r="170" spans="1:10" ht="12" x14ac:dyDescent="0.2">
      <c r="A170" s="37" t="s">
        <v>40</v>
      </c>
      <c r="B170" t="s">
        <v>115</v>
      </c>
      <c r="C170" s="16">
        <v>842.78</v>
      </c>
      <c r="D170" s="38">
        <v>4.64E-4</v>
      </c>
      <c r="E170" s="16">
        <v>3.9100000000000003E-3</v>
      </c>
      <c r="F170" s="16">
        <v>842.77608999999995</v>
      </c>
      <c r="G170" s="16">
        <v>0</v>
      </c>
      <c r="H170" s="16">
        <v>3.9100000000000003E-3</v>
      </c>
      <c r="I170" s="16">
        <v>-1.05E-4</v>
      </c>
      <c r="J170" s="39">
        <v>4.0150000000000003E-3</v>
      </c>
    </row>
    <row r="171" spans="1:10" ht="12" x14ac:dyDescent="0.2">
      <c r="A171" s="37" t="s">
        <v>40</v>
      </c>
      <c r="B171" t="s">
        <v>116</v>
      </c>
      <c r="C171" s="16">
        <v>148.24</v>
      </c>
      <c r="D171" s="38">
        <v>-63.144883</v>
      </c>
      <c r="E171" s="16">
        <v>-93.605974000000003</v>
      </c>
      <c r="F171" s="16">
        <v>241.84597400000001</v>
      </c>
      <c r="G171" s="16">
        <v>-40.270000000000003</v>
      </c>
      <c r="H171" s="16">
        <v>-53.335974</v>
      </c>
      <c r="I171" s="16">
        <v>5.4049620000000003</v>
      </c>
      <c r="J171" s="39">
        <v>-58.740935999999998</v>
      </c>
    </row>
    <row r="172" spans="1:10" ht="12" x14ac:dyDescent="0.2">
      <c r="A172" s="37" t="s">
        <v>40</v>
      </c>
      <c r="B172" t="s">
        <v>117</v>
      </c>
      <c r="C172" s="16">
        <v>9010.31</v>
      </c>
      <c r="D172" s="38">
        <v>19.583683000000001</v>
      </c>
      <c r="E172" s="16">
        <v>1764.550587</v>
      </c>
      <c r="F172" s="16">
        <v>7245.7594129999998</v>
      </c>
      <c r="G172" s="16">
        <v>1573.2</v>
      </c>
      <c r="H172" s="16">
        <v>191.35058699999999</v>
      </c>
      <c r="I172" s="16">
        <v>194.01282</v>
      </c>
      <c r="J172" s="39">
        <v>-2.6622330000000001</v>
      </c>
    </row>
    <row r="173" spans="1:10" ht="12" x14ac:dyDescent="0.2">
      <c r="A173" s="37" t="s">
        <v>41</v>
      </c>
      <c r="B173" t="s">
        <v>113</v>
      </c>
      <c r="C173" s="16">
        <v>22219821.77</v>
      </c>
      <c r="D173" s="38">
        <v>1.1980329999999999</v>
      </c>
      <c r="E173" s="16">
        <v>266200.798946</v>
      </c>
      <c r="F173" s="16">
        <v>21953620.971053999</v>
      </c>
      <c r="G173" s="16">
        <v>193095.36</v>
      </c>
      <c r="H173" s="16">
        <v>73105.438945999995</v>
      </c>
      <c r="I173" s="16">
        <v>112034.91385</v>
      </c>
      <c r="J173" s="39">
        <v>-38929.474904000002</v>
      </c>
    </row>
    <row r="174" spans="1:10" ht="12" x14ac:dyDescent="0.2">
      <c r="A174" s="37" t="s">
        <v>41</v>
      </c>
      <c r="B174" t="s">
        <v>114</v>
      </c>
      <c r="C174" s="16">
        <v>3510931.78</v>
      </c>
      <c r="D174" s="38">
        <v>-1.782311</v>
      </c>
      <c r="E174" s="16">
        <v>-62575.736847</v>
      </c>
      <c r="F174" s="16">
        <v>3573507.516847</v>
      </c>
      <c r="G174" s="16">
        <v>-50348.31</v>
      </c>
      <c r="H174" s="16">
        <v>-12227.426847000001</v>
      </c>
      <c r="I174" s="16">
        <v>-13555.71737</v>
      </c>
      <c r="J174" s="39">
        <v>1328.2905229999999</v>
      </c>
    </row>
    <row r="175" spans="1:10" ht="12" x14ac:dyDescent="0.2">
      <c r="A175" s="37" t="s">
        <v>41</v>
      </c>
      <c r="B175" t="s">
        <v>115</v>
      </c>
      <c r="C175" s="16">
        <v>51513.63</v>
      </c>
      <c r="D175" s="38">
        <v>4.64E-4</v>
      </c>
      <c r="E175" s="16">
        <v>0.239009</v>
      </c>
      <c r="F175" s="16">
        <v>51513.390991</v>
      </c>
      <c r="G175" s="16">
        <v>0</v>
      </c>
      <c r="H175" s="16">
        <v>0.239009</v>
      </c>
      <c r="I175" s="16">
        <v>-6.4339999999999996E-3</v>
      </c>
      <c r="J175" s="39">
        <v>0.24544299999999999</v>
      </c>
    </row>
    <row r="176" spans="1:10" ht="12" x14ac:dyDescent="0.2">
      <c r="A176" s="37" t="s">
        <v>41</v>
      </c>
      <c r="B176" t="s">
        <v>116</v>
      </c>
      <c r="C176" s="16">
        <v>48126.33</v>
      </c>
      <c r="D176" s="38">
        <v>-63.144883</v>
      </c>
      <c r="E176" s="16">
        <v>-30389.314592999999</v>
      </c>
      <c r="F176" s="16">
        <v>78515.644593000005</v>
      </c>
      <c r="G176" s="16">
        <v>-12574.74</v>
      </c>
      <c r="H176" s="16">
        <v>-17814.574593000001</v>
      </c>
      <c r="I176" s="16">
        <v>1255.754938</v>
      </c>
      <c r="J176" s="39">
        <v>-19070.329530999999</v>
      </c>
    </row>
    <row r="177" spans="1:10" ht="12" x14ac:dyDescent="0.2">
      <c r="A177" s="37" t="s">
        <v>41</v>
      </c>
      <c r="B177" t="s">
        <v>117</v>
      </c>
      <c r="C177" s="16">
        <v>108146.07</v>
      </c>
      <c r="D177" s="38">
        <v>19.583683000000001</v>
      </c>
      <c r="E177" s="16">
        <v>21178.984</v>
      </c>
      <c r="F177" s="16">
        <v>86967.085999999996</v>
      </c>
      <c r="G177" s="16">
        <v>19641.34</v>
      </c>
      <c r="H177" s="16">
        <v>1537.644</v>
      </c>
      <c r="I177" s="16">
        <v>1569.5973939999999</v>
      </c>
      <c r="J177" s="39">
        <v>-31.953393999999999</v>
      </c>
    </row>
    <row r="178" spans="1:10" ht="12" x14ac:dyDescent="0.2">
      <c r="A178" s="37" t="s">
        <v>42</v>
      </c>
      <c r="B178" t="s">
        <v>113</v>
      </c>
      <c r="C178" s="16">
        <v>1168481.8600000001</v>
      </c>
      <c r="D178" s="38">
        <v>1.1980329999999999</v>
      </c>
      <c r="E178" s="16">
        <v>13998.798366000001</v>
      </c>
      <c r="F178" s="16">
        <v>1154483.0616339999</v>
      </c>
      <c r="G178" s="16">
        <v>9760.51</v>
      </c>
      <c r="H178" s="16">
        <v>4238.2883659999998</v>
      </c>
      <c r="I178" s="16">
        <v>6285.4868409999999</v>
      </c>
      <c r="J178" s="39">
        <v>-2047.1984749999999</v>
      </c>
    </row>
    <row r="179" spans="1:10" ht="12" x14ac:dyDescent="0.2">
      <c r="A179" s="37" t="s">
        <v>42</v>
      </c>
      <c r="B179" t="s">
        <v>114</v>
      </c>
      <c r="C179" s="16">
        <v>96911.32</v>
      </c>
      <c r="D179" s="38">
        <v>-1.782311</v>
      </c>
      <c r="E179" s="16">
        <v>-1727.2614900000001</v>
      </c>
      <c r="F179" s="16">
        <v>98638.581489999997</v>
      </c>
      <c r="G179" s="16">
        <v>-1370.53</v>
      </c>
      <c r="H179" s="16">
        <v>-356.73149000000001</v>
      </c>
      <c r="I179" s="16">
        <v>-393.94737400000002</v>
      </c>
      <c r="J179" s="39">
        <v>37.215884000000003</v>
      </c>
    </row>
    <row r="180" spans="1:10" ht="12" x14ac:dyDescent="0.2">
      <c r="A180" s="37" t="s">
        <v>42</v>
      </c>
      <c r="B180" t="s">
        <v>115</v>
      </c>
      <c r="C180" s="16">
        <v>1312.68</v>
      </c>
      <c r="D180" s="38">
        <v>4.64E-4</v>
      </c>
      <c r="E180" s="16">
        <v>6.0910000000000001E-3</v>
      </c>
      <c r="F180" s="16">
        <v>1312.6739090000001</v>
      </c>
      <c r="G180" s="16">
        <v>0</v>
      </c>
      <c r="H180" s="16">
        <v>6.0910000000000001E-3</v>
      </c>
      <c r="I180" s="16">
        <v>-1.64E-4</v>
      </c>
      <c r="J180" s="39">
        <v>6.2550000000000001E-3</v>
      </c>
    </row>
    <row r="181" spans="1:10" ht="12" x14ac:dyDescent="0.2">
      <c r="A181" s="37" t="s">
        <v>42</v>
      </c>
      <c r="B181" t="s">
        <v>116</v>
      </c>
      <c r="C181" s="16">
        <v>1278.8</v>
      </c>
      <c r="D181" s="38">
        <v>-63.144883</v>
      </c>
      <c r="E181" s="16">
        <v>-807.496759</v>
      </c>
      <c r="F181" s="16">
        <v>2086.2967589999998</v>
      </c>
      <c r="G181" s="16">
        <v>-344.2</v>
      </c>
      <c r="H181" s="16">
        <v>-463.29675900000001</v>
      </c>
      <c r="I181" s="16">
        <v>43.434949000000003</v>
      </c>
      <c r="J181" s="39">
        <v>-506.73170800000003</v>
      </c>
    </row>
    <row r="182" spans="1:10" ht="12" x14ac:dyDescent="0.2">
      <c r="A182" s="37" t="s">
        <v>42</v>
      </c>
      <c r="B182" t="s">
        <v>117</v>
      </c>
      <c r="C182" s="16">
        <v>1827.44</v>
      </c>
      <c r="D182" s="38">
        <v>19.583683000000001</v>
      </c>
      <c r="E182" s="16">
        <v>357.880065</v>
      </c>
      <c r="F182" s="16">
        <v>1469.559935</v>
      </c>
      <c r="G182" s="16">
        <v>338.73</v>
      </c>
      <c r="H182" s="16">
        <v>19.150065000000001</v>
      </c>
      <c r="I182" s="16">
        <v>19.690009</v>
      </c>
      <c r="J182" s="39">
        <v>-0.53994399999999998</v>
      </c>
    </row>
    <row r="183" spans="1:10" ht="12" x14ac:dyDescent="0.2">
      <c r="A183" s="37" t="s">
        <v>43</v>
      </c>
      <c r="B183" t="s">
        <v>113</v>
      </c>
      <c r="C183" s="16">
        <v>338698.05</v>
      </c>
      <c r="D183" s="38">
        <v>1.1980329999999999</v>
      </c>
      <c r="E183" s="16">
        <v>4057.714434</v>
      </c>
      <c r="F183" s="16">
        <v>334640.33556600002</v>
      </c>
      <c r="G183" s="16">
        <v>3022.46</v>
      </c>
      <c r="H183" s="16">
        <v>1035.2544339999999</v>
      </c>
      <c r="I183" s="16">
        <v>1628.658709</v>
      </c>
      <c r="J183" s="39">
        <v>-593.40427499999998</v>
      </c>
    </row>
    <row r="184" spans="1:10" ht="12" x14ac:dyDescent="0.2">
      <c r="A184" s="37" t="s">
        <v>43</v>
      </c>
      <c r="B184" t="s">
        <v>114</v>
      </c>
      <c r="C184" s="16">
        <v>16907.169999999998</v>
      </c>
      <c r="D184" s="38">
        <v>-1.782311</v>
      </c>
      <c r="E184" s="16">
        <v>-301.338416</v>
      </c>
      <c r="F184" s="16">
        <v>17208.508416000001</v>
      </c>
      <c r="G184" s="16">
        <v>-223.58</v>
      </c>
      <c r="H184" s="16">
        <v>-77.758415999999997</v>
      </c>
      <c r="I184" s="16">
        <v>-84.590553999999997</v>
      </c>
      <c r="J184" s="39">
        <v>6.8321379999999996</v>
      </c>
    </row>
    <row r="185" spans="1:10" ht="12" x14ac:dyDescent="0.2">
      <c r="A185" s="37" t="s">
        <v>43</v>
      </c>
      <c r="B185" t="s">
        <v>115</v>
      </c>
      <c r="C185" s="16">
        <v>65.75</v>
      </c>
      <c r="D185" s="38">
        <v>4.64E-4</v>
      </c>
      <c r="E185" s="16">
        <v>3.0499999999999999E-4</v>
      </c>
      <c r="F185" s="16">
        <v>65.749695000000003</v>
      </c>
      <c r="G185" s="16">
        <v>0</v>
      </c>
      <c r="H185" s="16">
        <v>3.0499999999999999E-4</v>
      </c>
      <c r="I185" s="16">
        <v>-7.9999999999999996E-6</v>
      </c>
      <c r="J185" s="39">
        <v>3.1300000000000002E-4</v>
      </c>
    </row>
    <row r="186" spans="1:10" ht="12" x14ac:dyDescent="0.2">
      <c r="A186" s="37" t="s">
        <v>43</v>
      </c>
      <c r="B186" t="s">
        <v>116</v>
      </c>
      <c r="C186" s="16">
        <v>105.52</v>
      </c>
      <c r="D186" s="38">
        <v>-63.144883</v>
      </c>
      <c r="E186" s="16">
        <v>-66.630480000000006</v>
      </c>
      <c r="F186" s="16">
        <v>172.15047999999999</v>
      </c>
      <c r="G186" s="16">
        <v>-32.19</v>
      </c>
      <c r="H186" s="16">
        <v>-34.440480000000001</v>
      </c>
      <c r="I186" s="16">
        <v>7.3724150000000002</v>
      </c>
      <c r="J186" s="39">
        <v>-41.812894999999997</v>
      </c>
    </row>
    <row r="187" spans="1:10" ht="12" x14ac:dyDescent="0.2">
      <c r="A187" s="37" t="s">
        <v>43</v>
      </c>
      <c r="B187" t="s">
        <v>117</v>
      </c>
      <c r="C187" s="16">
        <v>102056.87</v>
      </c>
      <c r="D187" s="38">
        <v>19.583683000000001</v>
      </c>
      <c r="E187" s="16">
        <v>19986.494349000001</v>
      </c>
      <c r="F187" s="16">
        <v>82070.375650999995</v>
      </c>
      <c r="G187" s="16">
        <v>18838.04</v>
      </c>
      <c r="H187" s="16">
        <v>1148.4543490000001</v>
      </c>
      <c r="I187" s="16">
        <v>1178.608596</v>
      </c>
      <c r="J187" s="39">
        <v>-30.154247000000002</v>
      </c>
    </row>
    <row r="188" spans="1:10" ht="12" x14ac:dyDescent="0.2">
      <c r="A188" s="37" t="s">
        <v>44</v>
      </c>
      <c r="B188" t="s">
        <v>113</v>
      </c>
      <c r="C188" s="16">
        <v>81326.8</v>
      </c>
      <c r="D188" s="38">
        <v>1.1980329999999999</v>
      </c>
      <c r="E188" s="16">
        <v>974.32190800000001</v>
      </c>
      <c r="F188" s="16">
        <v>80352.478092000005</v>
      </c>
      <c r="G188" s="16">
        <v>397.65</v>
      </c>
      <c r="H188" s="16">
        <v>576.67190800000003</v>
      </c>
      <c r="I188" s="16">
        <v>719.15773200000001</v>
      </c>
      <c r="J188" s="39">
        <v>-142.48582400000001</v>
      </c>
    </row>
    <row r="189" spans="1:10" ht="12" x14ac:dyDescent="0.2">
      <c r="A189" s="37" t="s">
        <v>44</v>
      </c>
      <c r="B189" t="s">
        <v>114</v>
      </c>
      <c r="C189" s="16">
        <v>4089.06</v>
      </c>
      <c r="D189" s="38">
        <v>-1.782311</v>
      </c>
      <c r="E189" s="16">
        <v>-72.879782000000006</v>
      </c>
      <c r="F189" s="16">
        <v>4161.9397820000004</v>
      </c>
      <c r="G189" s="16">
        <v>-58.79</v>
      </c>
      <c r="H189" s="16">
        <v>-14.089782</v>
      </c>
      <c r="I189" s="16">
        <v>-15.750806000000001</v>
      </c>
      <c r="J189" s="39">
        <v>1.6610240000000001</v>
      </c>
    </row>
    <row r="190" spans="1:10" ht="12" x14ac:dyDescent="0.2">
      <c r="A190" s="37" t="s">
        <v>44</v>
      </c>
      <c r="B190" t="s">
        <v>115</v>
      </c>
      <c r="C190" s="16">
        <v>52.63</v>
      </c>
      <c r="D190" s="38">
        <v>4.64E-4</v>
      </c>
      <c r="E190" s="16">
        <v>2.4399999999999999E-4</v>
      </c>
      <c r="F190" s="16">
        <v>52.629756</v>
      </c>
      <c r="G190" s="16">
        <v>0</v>
      </c>
      <c r="H190" s="16">
        <v>2.4399999999999999E-4</v>
      </c>
      <c r="I190" s="16">
        <v>-6.9999999999999999E-6</v>
      </c>
      <c r="J190" s="39">
        <v>2.5099999999999998E-4</v>
      </c>
    </row>
    <row r="191" spans="1:10" ht="12" x14ac:dyDescent="0.2">
      <c r="A191" s="37" t="s">
        <v>44</v>
      </c>
      <c r="B191" t="s">
        <v>116</v>
      </c>
      <c r="C191" s="16">
        <v>58.04</v>
      </c>
      <c r="D191" s="38">
        <v>-63.144883</v>
      </c>
      <c r="E191" s="16">
        <v>-36.649290000000001</v>
      </c>
      <c r="F191" s="16">
        <v>94.68929</v>
      </c>
      <c r="G191" s="16">
        <v>-15.63</v>
      </c>
      <c r="H191" s="16">
        <v>-21.019290000000002</v>
      </c>
      <c r="I191" s="16">
        <v>1.979387</v>
      </c>
      <c r="J191" s="39">
        <v>-22.998677000000001</v>
      </c>
    </row>
    <row r="192" spans="1:10" ht="12" x14ac:dyDescent="0.2">
      <c r="A192" s="37" t="s">
        <v>44</v>
      </c>
      <c r="B192" t="s">
        <v>117</v>
      </c>
      <c r="C192" s="16">
        <v>3478.38</v>
      </c>
      <c r="D192" s="38">
        <v>19.583683000000001</v>
      </c>
      <c r="E192" s="16">
        <v>681.194928</v>
      </c>
      <c r="F192" s="16">
        <v>2797.1850720000002</v>
      </c>
      <c r="G192" s="16">
        <v>683.1</v>
      </c>
      <c r="H192" s="16">
        <v>-1.9050720000000001</v>
      </c>
      <c r="I192" s="16">
        <v>-0.877332</v>
      </c>
      <c r="J192" s="39">
        <v>-1.0277400000000001</v>
      </c>
    </row>
    <row r="193" spans="1:10" ht="12" x14ac:dyDescent="0.2">
      <c r="A193" s="37" t="s">
        <v>9</v>
      </c>
      <c r="B193" t="s">
        <v>113</v>
      </c>
      <c r="C193" s="16">
        <v>47554.68</v>
      </c>
      <c r="D193" s="38">
        <v>1.1980329999999999</v>
      </c>
      <c r="E193" s="16">
        <v>569.72076300000003</v>
      </c>
      <c r="F193" s="16">
        <v>46984.959237000003</v>
      </c>
      <c r="G193" s="16">
        <v>399.42</v>
      </c>
      <c r="H193" s="16">
        <v>170.30076299999999</v>
      </c>
      <c r="I193" s="16">
        <v>253.61730499999999</v>
      </c>
      <c r="J193" s="39">
        <v>-83.316541999999998</v>
      </c>
    </row>
    <row r="194" spans="1:10" ht="12" x14ac:dyDescent="0.2">
      <c r="A194" s="37" t="s">
        <v>45</v>
      </c>
      <c r="B194" t="s">
        <v>113</v>
      </c>
      <c r="C194" s="16">
        <v>705234.45</v>
      </c>
      <c r="D194" s="38">
        <v>1.1980329999999999</v>
      </c>
      <c r="E194" s="16">
        <v>8448.9414890000007</v>
      </c>
      <c r="F194" s="16">
        <v>696785.50851099996</v>
      </c>
      <c r="G194" s="16">
        <v>7569.93</v>
      </c>
      <c r="H194" s="16">
        <v>879.01148899999998</v>
      </c>
      <c r="I194" s="16">
        <v>2114.5932640000001</v>
      </c>
      <c r="J194" s="39">
        <v>-1235.5817750000001</v>
      </c>
    </row>
    <row r="195" spans="1:10" ht="12" x14ac:dyDescent="0.2">
      <c r="A195" s="37" t="s">
        <v>45</v>
      </c>
      <c r="B195" t="s">
        <v>114</v>
      </c>
      <c r="C195" s="16">
        <v>21619.919999999998</v>
      </c>
      <c r="D195" s="38">
        <v>-1.782311</v>
      </c>
      <c r="E195" s="16">
        <v>-385.334295</v>
      </c>
      <c r="F195" s="16">
        <v>22005.254294999999</v>
      </c>
      <c r="G195" s="16">
        <v>-216.06</v>
      </c>
      <c r="H195" s="16">
        <v>-169.274295</v>
      </c>
      <c r="I195" s="16">
        <v>-176.161091</v>
      </c>
      <c r="J195" s="39">
        <v>6.8867960000000004</v>
      </c>
    </row>
    <row r="196" spans="1:10" ht="12" x14ac:dyDescent="0.2">
      <c r="A196" s="37" t="s">
        <v>45</v>
      </c>
      <c r="B196" t="s">
        <v>115</v>
      </c>
      <c r="C196" s="16">
        <v>577.96</v>
      </c>
      <c r="D196" s="38">
        <v>4.64E-4</v>
      </c>
      <c r="E196" s="16">
        <v>2.6819999999999999E-3</v>
      </c>
      <c r="F196" s="16">
        <v>577.95731799999999</v>
      </c>
      <c r="G196" s="16">
        <v>0</v>
      </c>
      <c r="H196" s="16">
        <v>2.6819999999999999E-3</v>
      </c>
      <c r="I196" s="16">
        <v>-7.2000000000000002E-5</v>
      </c>
      <c r="J196" s="39">
        <v>2.7539999999999999E-3</v>
      </c>
    </row>
    <row r="197" spans="1:10" ht="12" x14ac:dyDescent="0.2">
      <c r="A197" s="37" t="s">
        <v>45</v>
      </c>
      <c r="B197" t="s">
        <v>116</v>
      </c>
      <c r="C197" s="16">
        <v>363.07</v>
      </c>
      <c r="D197" s="38">
        <v>-63.144883</v>
      </c>
      <c r="E197" s="16">
        <v>-229.26012499999999</v>
      </c>
      <c r="F197" s="16">
        <v>592.33012499999995</v>
      </c>
      <c r="G197" s="16">
        <v>-191.06</v>
      </c>
      <c r="H197" s="16">
        <v>-38.200125</v>
      </c>
      <c r="I197" s="16">
        <v>105.668409</v>
      </c>
      <c r="J197" s="39">
        <v>-143.86853400000001</v>
      </c>
    </row>
    <row r="198" spans="1:10" ht="12" x14ac:dyDescent="0.2">
      <c r="A198" s="37" t="s">
        <v>45</v>
      </c>
      <c r="B198" t="s">
        <v>117</v>
      </c>
      <c r="C198" s="16">
        <v>5491.2</v>
      </c>
      <c r="D198" s="38">
        <v>19.583683000000001</v>
      </c>
      <c r="E198" s="16">
        <v>1075.3792249999999</v>
      </c>
      <c r="F198" s="16">
        <v>4415.8207750000001</v>
      </c>
      <c r="G198" s="16">
        <v>1113.4100000000001</v>
      </c>
      <c r="H198" s="16">
        <v>-38.030774999999998</v>
      </c>
      <c r="I198" s="16">
        <v>-36.408316999999997</v>
      </c>
      <c r="J198" s="39">
        <v>-1.622458</v>
      </c>
    </row>
    <row r="199" spans="1:10" ht="12" x14ac:dyDescent="0.2">
      <c r="A199" s="37" t="s">
        <v>46</v>
      </c>
      <c r="B199" t="s">
        <v>113</v>
      </c>
      <c r="C199" s="16">
        <v>10600.69</v>
      </c>
      <c r="D199" s="38">
        <v>1.1980329999999999</v>
      </c>
      <c r="E199" s="16">
        <v>126.999765</v>
      </c>
      <c r="F199" s="16">
        <v>10473.690235</v>
      </c>
      <c r="G199" s="16">
        <v>263.12</v>
      </c>
      <c r="H199" s="16">
        <v>-136.12023500000001</v>
      </c>
      <c r="I199" s="16">
        <v>-147.31430499999999</v>
      </c>
      <c r="J199" s="39">
        <v>11.19407</v>
      </c>
    </row>
    <row r="200" spans="1:10" ht="12" x14ac:dyDescent="0.2">
      <c r="A200" s="37" t="s">
        <v>46</v>
      </c>
      <c r="B200" t="s">
        <v>114</v>
      </c>
      <c r="C200" s="16">
        <v>446.45</v>
      </c>
      <c r="D200" s="38">
        <v>-1.782311</v>
      </c>
      <c r="E200" s="16">
        <v>-7.9571290000000001</v>
      </c>
      <c r="F200" s="16">
        <v>454.407129</v>
      </c>
      <c r="G200" s="16">
        <v>1.23</v>
      </c>
      <c r="H200" s="16">
        <v>-9.1871290000000005</v>
      </c>
      <c r="I200" s="16">
        <v>-4.83955</v>
      </c>
      <c r="J200" s="39">
        <v>-4.3475789999999996</v>
      </c>
    </row>
    <row r="201" spans="1:10" ht="12" x14ac:dyDescent="0.2">
      <c r="A201" s="37" t="s">
        <v>46</v>
      </c>
      <c r="B201" t="s">
        <v>115</v>
      </c>
      <c r="C201" s="16">
        <v>2.72</v>
      </c>
      <c r="D201" s="38">
        <v>4.64E-4</v>
      </c>
      <c r="E201" s="16">
        <v>1.2999999999999999E-5</v>
      </c>
      <c r="F201" s="16">
        <v>2.7199870000000002</v>
      </c>
      <c r="G201" s="16">
        <v>0</v>
      </c>
      <c r="H201" s="16">
        <v>1.2999999999999999E-5</v>
      </c>
      <c r="I201" s="16">
        <v>0</v>
      </c>
      <c r="J201" s="39">
        <v>1.2999999999999999E-5</v>
      </c>
    </row>
    <row r="202" spans="1:10" ht="12" x14ac:dyDescent="0.2">
      <c r="A202" s="37" t="s">
        <v>46</v>
      </c>
      <c r="B202" t="s">
        <v>116</v>
      </c>
      <c r="C202" s="16">
        <v>8.25</v>
      </c>
      <c r="D202" s="38">
        <v>-63.144883</v>
      </c>
      <c r="E202" s="16">
        <v>-5.2094529999999999</v>
      </c>
      <c r="F202" s="16">
        <v>13.459453</v>
      </c>
      <c r="G202" s="16">
        <v>-7.09</v>
      </c>
      <c r="H202" s="16">
        <v>1.880547</v>
      </c>
      <c r="I202" s="16">
        <v>5.4154239999999998</v>
      </c>
      <c r="J202" s="39">
        <v>-3.5348769999999998</v>
      </c>
    </row>
    <row r="203" spans="1:10" ht="12" x14ac:dyDescent="0.2">
      <c r="A203" s="37" t="s">
        <v>46</v>
      </c>
      <c r="B203" t="s">
        <v>117</v>
      </c>
      <c r="C203" s="16">
        <v>1963.51</v>
      </c>
      <c r="D203" s="38">
        <v>19.583683000000001</v>
      </c>
      <c r="E203" s="16">
        <v>384.52758299999999</v>
      </c>
      <c r="F203" s="16">
        <v>1578.9824169999999</v>
      </c>
      <c r="G203" s="16">
        <v>277.5</v>
      </c>
      <c r="H203" s="16">
        <v>107.02758300000001</v>
      </c>
      <c r="I203" s="16">
        <v>-38.785417000000002</v>
      </c>
      <c r="J203" s="39">
        <v>145.81299999999999</v>
      </c>
    </row>
    <row r="204" spans="1:10" ht="12" x14ac:dyDescent="0.2">
      <c r="A204" s="37" t="s">
        <v>47</v>
      </c>
      <c r="B204" t="s">
        <v>113</v>
      </c>
      <c r="C204" s="16">
        <v>57396.61</v>
      </c>
      <c r="D204" s="38">
        <v>1.1980329999999999</v>
      </c>
      <c r="E204" s="16">
        <v>687.63033299999995</v>
      </c>
      <c r="F204" s="16">
        <v>56708.979667</v>
      </c>
      <c r="G204" s="16">
        <v>745.52</v>
      </c>
      <c r="H204" s="16">
        <v>-57.889667000000003</v>
      </c>
      <c r="I204" s="16">
        <v>42.670090000000002</v>
      </c>
      <c r="J204" s="39">
        <v>-100.559757</v>
      </c>
    </row>
    <row r="205" spans="1:10" ht="12" x14ac:dyDescent="0.2">
      <c r="A205" s="37" t="s">
        <v>47</v>
      </c>
      <c r="B205" t="s">
        <v>114</v>
      </c>
      <c r="C205" s="16">
        <v>8025.59</v>
      </c>
      <c r="D205" s="38">
        <v>-1.782311</v>
      </c>
      <c r="E205" s="16">
        <v>-143.04100399999999</v>
      </c>
      <c r="F205" s="16">
        <v>8168.6310039999998</v>
      </c>
      <c r="G205" s="16">
        <v>-98.63</v>
      </c>
      <c r="H205" s="16">
        <v>-44.411003999999998</v>
      </c>
      <c r="I205" s="16">
        <v>-47.660286999999997</v>
      </c>
      <c r="J205" s="39">
        <v>3.2492830000000001</v>
      </c>
    </row>
    <row r="206" spans="1:10" ht="12" x14ac:dyDescent="0.2">
      <c r="A206" s="37" t="s">
        <v>47</v>
      </c>
      <c r="B206" t="s">
        <v>115</v>
      </c>
      <c r="C206" s="16">
        <v>33.590000000000003</v>
      </c>
      <c r="D206" s="38">
        <v>4.64E-4</v>
      </c>
      <c r="E206" s="16">
        <v>1.56E-4</v>
      </c>
      <c r="F206" s="16">
        <v>33.589843999999999</v>
      </c>
      <c r="G206" s="16">
        <v>0</v>
      </c>
      <c r="H206" s="16">
        <v>1.56E-4</v>
      </c>
      <c r="I206" s="16">
        <v>-3.9999999999999998E-6</v>
      </c>
      <c r="J206" s="39">
        <v>1.6000000000000001E-4</v>
      </c>
    </row>
    <row r="207" spans="1:10" ht="12" x14ac:dyDescent="0.2">
      <c r="A207" s="37" t="s">
        <v>47</v>
      </c>
      <c r="B207" t="s">
        <v>116</v>
      </c>
      <c r="C207" s="16">
        <v>47.57</v>
      </c>
      <c r="D207" s="38">
        <v>-63.144883</v>
      </c>
      <c r="E207" s="16">
        <v>-30.038021000000001</v>
      </c>
      <c r="F207" s="16">
        <v>77.608020999999994</v>
      </c>
      <c r="G207" s="16">
        <v>-14.24</v>
      </c>
      <c r="H207" s="16">
        <v>-15.798021</v>
      </c>
      <c r="I207" s="16">
        <v>3.05186</v>
      </c>
      <c r="J207" s="39">
        <v>-18.849881</v>
      </c>
    </row>
    <row r="208" spans="1:10" ht="12" x14ac:dyDescent="0.2">
      <c r="A208" s="37" t="s">
        <v>47</v>
      </c>
      <c r="B208" t="s">
        <v>117</v>
      </c>
      <c r="C208" s="16">
        <v>4104.29</v>
      </c>
      <c r="D208" s="38">
        <v>19.583683000000001</v>
      </c>
      <c r="E208" s="16">
        <v>803.77116100000001</v>
      </c>
      <c r="F208" s="16">
        <v>3300.5188389999998</v>
      </c>
      <c r="G208" s="16">
        <v>682.05</v>
      </c>
      <c r="H208" s="16">
        <v>121.721161</v>
      </c>
      <c r="I208" s="16">
        <v>122.933836</v>
      </c>
      <c r="J208" s="39">
        <v>-1.2126749999999999</v>
      </c>
    </row>
    <row r="209" spans="1:10" ht="12" x14ac:dyDescent="0.2">
      <c r="A209" s="37" t="s">
        <v>48</v>
      </c>
      <c r="B209" t="s">
        <v>113</v>
      </c>
      <c r="C209" s="16">
        <v>74572.36</v>
      </c>
      <c r="D209" s="38">
        <v>1.1980329999999999</v>
      </c>
      <c r="E209" s="16">
        <v>893.40148699999997</v>
      </c>
      <c r="F209" s="16">
        <v>73678.958513000005</v>
      </c>
      <c r="G209" s="16">
        <v>691.11</v>
      </c>
      <c r="H209" s="16">
        <v>202.29148699999999</v>
      </c>
      <c r="I209" s="16">
        <v>332.94342699999999</v>
      </c>
      <c r="J209" s="39">
        <v>-130.65194</v>
      </c>
    </row>
    <row r="210" spans="1:10" ht="12" x14ac:dyDescent="0.2">
      <c r="A210" s="37" t="s">
        <v>48</v>
      </c>
      <c r="B210" t="s">
        <v>114</v>
      </c>
      <c r="C210" s="16">
        <v>2990.36</v>
      </c>
      <c r="D210" s="38">
        <v>-1.782311</v>
      </c>
      <c r="E210" s="16">
        <v>-53.297527000000002</v>
      </c>
      <c r="F210" s="16">
        <v>3043.6575269999998</v>
      </c>
      <c r="G210" s="16">
        <v>-31.4</v>
      </c>
      <c r="H210" s="16">
        <v>-21.897527</v>
      </c>
      <c r="I210" s="16">
        <v>-23.134157999999999</v>
      </c>
      <c r="J210" s="39">
        <v>1.236631</v>
      </c>
    </row>
    <row r="211" spans="1:10" ht="12" x14ac:dyDescent="0.2">
      <c r="A211" s="37" t="s">
        <v>48</v>
      </c>
      <c r="B211" t="s">
        <v>115</v>
      </c>
      <c r="C211" s="16">
        <v>32.299999999999997</v>
      </c>
      <c r="D211" s="38">
        <v>4.64E-4</v>
      </c>
      <c r="E211" s="16">
        <v>1.4999999999999999E-4</v>
      </c>
      <c r="F211" s="16">
        <v>32.299849999999999</v>
      </c>
      <c r="G211" s="16">
        <v>0</v>
      </c>
      <c r="H211" s="16">
        <v>1.4999999999999999E-4</v>
      </c>
      <c r="I211" s="16">
        <v>-3.9999999999999998E-6</v>
      </c>
      <c r="J211" s="39">
        <v>1.54E-4</v>
      </c>
    </row>
    <row r="212" spans="1:10" ht="12" x14ac:dyDescent="0.2">
      <c r="A212" s="37" t="s">
        <v>48</v>
      </c>
      <c r="B212" t="s">
        <v>116</v>
      </c>
      <c r="C212" s="16">
        <v>55.31</v>
      </c>
      <c r="D212" s="38">
        <v>-63.144883</v>
      </c>
      <c r="E212" s="16">
        <v>-34.925435</v>
      </c>
      <c r="F212" s="16">
        <v>90.235434999999995</v>
      </c>
      <c r="G212" s="16">
        <v>-17.21</v>
      </c>
      <c r="H212" s="16">
        <v>-17.715434999999999</v>
      </c>
      <c r="I212" s="16">
        <v>4.2014649999999998</v>
      </c>
      <c r="J212" s="39">
        <v>-21.916899999999998</v>
      </c>
    </row>
    <row r="213" spans="1:10" ht="12" x14ac:dyDescent="0.2">
      <c r="A213" s="37" t="s">
        <v>48</v>
      </c>
      <c r="B213" t="s">
        <v>117</v>
      </c>
      <c r="C213" s="16">
        <v>324.39</v>
      </c>
      <c r="D213" s="38">
        <v>19.583683000000001</v>
      </c>
      <c r="E213" s="16">
        <v>63.527510999999997</v>
      </c>
      <c r="F213" s="16">
        <v>260.86248899999998</v>
      </c>
      <c r="G213" s="16">
        <v>59.28</v>
      </c>
      <c r="H213" s="16">
        <v>4.2475110000000003</v>
      </c>
      <c r="I213" s="16">
        <v>4.3433570000000001</v>
      </c>
      <c r="J213" s="39">
        <v>-9.5846000000000001E-2</v>
      </c>
    </row>
    <row r="214" spans="1:10" ht="12" x14ac:dyDescent="0.2">
      <c r="A214" s="37" t="s">
        <v>49</v>
      </c>
      <c r="B214" t="s">
        <v>113</v>
      </c>
      <c r="C214" s="16">
        <v>9087.2000000000007</v>
      </c>
      <c r="D214" s="38">
        <v>1.1980329999999999</v>
      </c>
      <c r="E214" s="16">
        <v>108.867655</v>
      </c>
      <c r="F214" s="16">
        <v>8978.3323450000007</v>
      </c>
      <c r="G214" s="16">
        <v>52.44</v>
      </c>
      <c r="H214" s="16">
        <v>56.427655000000001</v>
      </c>
      <c r="I214" s="16">
        <v>72.348572000000004</v>
      </c>
      <c r="J214" s="39">
        <v>-15.920916999999999</v>
      </c>
    </row>
    <row r="215" spans="1:10" ht="12" x14ac:dyDescent="0.2">
      <c r="A215" s="37" t="s">
        <v>49</v>
      </c>
      <c r="B215" t="s">
        <v>114</v>
      </c>
      <c r="C215" s="16">
        <v>632.69000000000005</v>
      </c>
      <c r="D215" s="38">
        <v>-1.782311</v>
      </c>
      <c r="E215" s="16">
        <v>-11.276505999999999</v>
      </c>
      <c r="F215" s="16">
        <v>643.96650599999998</v>
      </c>
      <c r="G215" s="16">
        <v>-6.46</v>
      </c>
      <c r="H215" s="16">
        <v>-4.8165060000000004</v>
      </c>
      <c r="I215" s="16">
        <v>-5.0326620000000002</v>
      </c>
      <c r="J215" s="39">
        <v>0.21615599999999999</v>
      </c>
    </row>
    <row r="216" spans="1:10" ht="12" x14ac:dyDescent="0.2">
      <c r="A216" s="37" t="s">
        <v>49</v>
      </c>
      <c r="B216" t="s">
        <v>115</v>
      </c>
      <c r="C216" s="16">
        <v>9.6999999999999993</v>
      </c>
      <c r="D216" s="38">
        <v>4.64E-4</v>
      </c>
      <c r="E216" s="16">
        <v>4.5000000000000003E-5</v>
      </c>
      <c r="F216" s="16">
        <v>9.6999549999999992</v>
      </c>
      <c r="G216" s="16">
        <v>0</v>
      </c>
      <c r="H216" s="16">
        <v>4.5000000000000003E-5</v>
      </c>
      <c r="I216" s="16">
        <v>-9.9999999999999995E-7</v>
      </c>
      <c r="J216" s="39">
        <v>4.6E-5</v>
      </c>
    </row>
    <row r="217" spans="1:10" ht="12" x14ac:dyDescent="0.2">
      <c r="A217" s="37" t="s">
        <v>49</v>
      </c>
      <c r="B217" t="s">
        <v>116</v>
      </c>
      <c r="C217" s="16">
        <v>7.02</v>
      </c>
      <c r="D217" s="38">
        <v>-63.144883</v>
      </c>
      <c r="E217" s="16">
        <v>-4.4327709999999998</v>
      </c>
      <c r="F217" s="16">
        <v>11.452771</v>
      </c>
      <c r="G217" s="16">
        <v>-0.97</v>
      </c>
      <c r="H217" s="16">
        <v>-3.462771</v>
      </c>
      <c r="I217" s="16">
        <v>-0.68105599999999999</v>
      </c>
      <c r="J217" s="39">
        <v>-2.7817150000000002</v>
      </c>
    </row>
    <row r="218" spans="1:10" ht="12" x14ac:dyDescent="0.2">
      <c r="A218" s="37" t="s">
        <v>49</v>
      </c>
      <c r="B218" t="s">
        <v>117</v>
      </c>
      <c r="C218" s="16">
        <v>82.81</v>
      </c>
      <c r="D218" s="38">
        <v>19.583683000000001</v>
      </c>
      <c r="E218" s="16">
        <v>16.217248000000001</v>
      </c>
      <c r="F218" s="16">
        <v>66.592752000000004</v>
      </c>
      <c r="G218" s="16">
        <v>14.93</v>
      </c>
      <c r="H218" s="16">
        <v>1.2872479999999999</v>
      </c>
      <c r="I218" s="16">
        <v>1.3117160000000001</v>
      </c>
      <c r="J218" s="39">
        <v>-2.4468E-2</v>
      </c>
    </row>
    <row r="219" spans="1:10" ht="12" x14ac:dyDescent="0.2">
      <c r="A219" s="37" t="s">
        <v>50</v>
      </c>
      <c r="B219" t="s">
        <v>113</v>
      </c>
      <c r="C219" s="16">
        <v>671219.21</v>
      </c>
      <c r="D219" s="38">
        <v>1.1980329999999999</v>
      </c>
      <c r="E219" s="16">
        <v>8041.427686</v>
      </c>
      <c r="F219" s="16">
        <v>663177.78231399995</v>
      </c>
      <c r="G219" s="16">
        <v>3167.07</v>
      </c>
      <c r="H219" s="16">
        <v>4874.3576860000003</v>
      </c>
      <c r="I219" s="16">
        <v>6050.3442299999997</v>
      </c>
      <c r="J219" s="39">
        <v>-1175.9865440000001</v>
      </c>
    </row>
    <row r="220" spans="1:10" ht="12" x14ac:dyDescent="0.2">
      <c r="A220" s="37" t="s">
        <v>50</v>
      </c>
      <c r="B220" t="s">
        <v>114</v>
      </c>
      <c r="C220" s="16">
        <v>24580.33</v>
      </c>
      <c r="D220" s="38">
        <v>-1.782311</v>
      </c>
      <c r="E220" s="16">
        <v>-438.09802000000002</v>
      </c>
      <c r="F220" s="16">
        <v>25018.428019999999</v>
      </c>
      <c r="G220" s="16">
        <v>-241.06</v>
      </c>
      <c r="H220" s="16">
        <v>-197.03801999999999</v>
      </c>
      <c r="I220" s="16">
        <v>-206.779661</v>
      </c>
      <c r="J220" s="39">
        <v>9.7416409999999996</v>
      </c>
    </row>
    <row r="221" spans="1:10" ht="12" x14ac:dyDescent="0.2">
      <c r="A221" s="37" t="s">
        <v>50</v>
      </c>
      <c r="B221" t="s">
        <v>115</v>
      </c>
      <c r="C221" s="16">
        <v>515.09</v>
      </c>
      <c r="D221" s="38">
        <v>4.64E-4</v>
      </c>
      <c r="E221" s="16">
        <v>2.3900000000000002E-3</v>
      </c>
      <c r="F221" s="16">
        <v>515.08761000000004</v>
      </c>
      <c r="G221" s="16">
        <v>0</v>
      </c>
      <c r="H221" s="16">
        <v>2.3900000000000002E-3</v>
      </c>
      <c r="I221" s="16">
        <v>-6.3999999999999997E-5</v>
      </c>
      <c r="J221" s="39">
        <v>2.454E-3</v>
      </c>
    </row>
    <row r="222" spans="1:10" ht="12" x14ac:dyDescent="0.2">
      <c r="A222" s="37" t="s">
        <v>50</v>
      </c>
      <c r="B222" t="s">
        <v>116</v>
      </c>
      <c r="C222" s="16">
        <v>399.95</v>
      </c>
      <c r="D222" s="38">
        <v>-63.144883</v>
      </c>
      <c r="E222" s="16">
        <v>-252.54795799999999</v>
      </c>
      <c r="F222" s="16">
        <v>652.49795800000004</v>
      </c>
      <c r="G222" s="16">
        <v>-56.97</v>
      </c>
      <c r="H222" s="16">
        <v>-195.577958</v>
      </c>
      <c r="I222" s="16">
        <v>-37.095516000000003</v>
      </c>
      <c r="J222" s="39">
        <v>-158.48244199999999</v>
      </c>
    </row>
    <row r="223" spans="1:10" ht="12" x14ac:dyDescent="0.2">
      <c r="A223" s="37" t="s">
        <v>50</v>
      </c>
      <c r="B223" t="s">
        <v>117</v>
      </c>
      <c r="C223" s="16">
        <v>15438.48</v>
      </c>
      <c r="D223" s="38">
        <v>19.583683000000001</v>
      </c>
      <c r="E223" s="16">
        <v>3023.4230510000002</v>
      </c>
      <c r="F223" s="16">
        <v>12415.056949</v>
      </c>
      <c r="G223" s="16">
        <v>2727.55</v>
      </c>
      <c r="H223" s="16">
        <v>295.87305099999998</v>
      </c>
      <c r="I223" s="16">
        <v>300.43458399999997</v>
      </c>
      <c r="J223" s="39">
        <v>-4.5615329999999998</v>
      </c>
    </row>
    <row r="224" spans="1:10" ht="12" x14ac:dyDescent="0.2">
      <c r="A224" s="37" t="s">
        <v>51</v>
      </c>
      <c r="B224" t="s">
        <v>113</v>
      </c>
      <c r="C224" s="16">
        <v>3797340.09</v>
      </c>
      <c r="D224" s="38">
        <v>1.1980329999999999</v>
      </c>
      <c r="E224" s="16">
        <v>45493.387674999998</v>
      </c>
      <c r="F224" s="16">
        <v>3751846.702325</v>
      </c>
      <c r="G224" s="16">
        <v>32375.96</v>
      </c>
      <c r="H224" s="16">
        <v>13117.427675000001</v>
      </c>
      <c r="I224" s="16">
        <v>19770.426841</v>
      </c>
      <c r="J224" s="39">
        <v>-6652.9991659999996</v>
      </c>
    </row>
    <row r="225" spans="1:10" ht="12" x14ac:dyDescent="0.2">
      <c r="A225" s="37" t="s">
        <v>51</v>
      </c>
      <c r="B225" t="s">
        <v>114</v>
      </c>
      <c r="C225" s="16">
        <v>465678.22</v>
      </c>
      <c r="D225" s="38">
        <v>-1.782311</v>
      </c>
      <c r="E225" s="16">
        <v>-8299.8359340000006</v>
      </c>
      <c r="F225" s="16">
        <v>473978.055934</v>
      </c>
      <c r="G225" s="16">
        <v>-7003.49</v>
      </c>
      <c r="H225" s="16">
        <v>-1296.3459339999999</v>
      </c>
      <c r="I225" s="16">
        <v>-1475.274435</v>
      </c>
      <c r="J225" s="39">
        <v>178.92850100000001</v>
      </c>
    </row>
    <row r="226" spans="1:10" ht="12" x14ac:dyDescent="0.2">
      <c r="A226" s="37" t="s">
        <v>51</v>
      </c>
      <c r="B226" t="s">
        <v>115</v>
      </c>
      <c r="C226" s="16">
        <v>6736.99</v>
      </c>
      <c r="D226" s="38">
        <v>4.64E-4</v>
      </c>
      <c r="E226" s="16">
        <v>3.1258000000000001E-2</v>
      </c>
      <c r="F226" s="16">
        <v>6736.9587419999998</v>
      </c>
      <c r="G226" s="16">
        <v>0</v>
      </c>
      <c r="H226" s="16">
        <v>3.1258000000000001E-2</v>
      </c>
      <c r="I226" s="16">
        <v>-8.4099999999999995E-4</v>
      </c>
      <c r="J226" s="39">
        <v>3.2099000000000003E-2</v>
      </c>
    </row>
    <row r="227" spans="1:10" ht="12" x14ac:dyDescent="0.2">
      <c r="A227" s="37" t="s">
        <v>51</v>
      </c>
      <c r="B227" t="s">
        <v>116</v>
      </c>
      <c r="C227" s="16">
        <v>6631.81</v>
      </c>
      <c r="D227" s="38">
        <v>-63.144883</v>
      </c>
      <c r="E227" s="16">
        <v>-4187.6486409999998</v>
      </c>
      <c r="F227" s="16">
        <v>10819.458640999999</v>
      </c>
      <c r="G227" s="16">
        <v>-1608.32</v>
      </c>
      <c r="H227" s="16">
        <v>-2579.3286410000001</v>
      </c>
      <c r="I227" s="16">
        <v>48.563453000000003</v>
      </c>
      <c r="J227" s="39">
        <v>-2627.8920939999998</v>
      </c>
    </row>
    <row r="228" spans="1:10" ht="12" x14ac:dyDescent="0.2">
      <c r="A228" s="37" t="s">
        <v>51</v>
      </c>
      <c r="B228" t="s">
        <v>117</v>
      </c>
      <c r="C228" s="16">
        <v>11677.87</v>
      </c>
      <c r="D228" s="38">
        <v>19.583683000000001</v>
      </c>
      <c r="E228" s="16">
        <v>2286.9570939999999</v>
      </c>
      <c r="F228" s="16">
        <v>9390.9129059999996</v>
      </c>
      <c r="G228" s="16">
        <v>2152.9</v>
      </c>
      <c r="H228" s="16">
        <v>134.05709400000001</v>
      </c>
      <c r="I228" s="16">
        <v>137.507496</v>
      </c>
      <c r="J228" s="39">
        <v>-3.450402</v>
      </c>
    </row>
    <row r="229" spans="1:10" ht="12" x14ac:dyDescent="0.2">
      <c r="A229" s="37" t="s">
        <v>52</v>
      </c>
      <c r="B229" t="s">
        <v>113</v>
      </c>
      <c r="C229" s="16">
        <v>36209.11</v>
      </c>
      <c r="D229" s="38">
        <v>1.1980329999999999</v>
      </c>
      <c r="E229" s="16">
        <v>433.79708900000003</v>
      </c>
      <c r="F229" s="16">
        <v>35775.312911000001</v>
      </c>
      <c r="G229" s="16">
        <v>255.7</v>
      </c>
      <c r="H229" s="16">
        <v>178.09708900000001</v>
      </c>
      <c r="I229" s="16">
        <v>241.53601599999999</v>
      </c>
      <c r="J229" s="39">
        <v>-63.438927</v>
      </c>
    </row>
    <row r="230" spans="1:10" ht="12" x14ac:dyDescent="0.2">
      <c r="A230" s="37" t="s">
        <v>52</v>
      </c>
      <c r="B230" t="s">
        <v>114</v>
      </c>
      <c r="C230" s="16">
        <v>4215.45</v>
      </c>
      <c r="D230" s="38">
        <v>-1.782311</v>
      </c>
      <c r="E230" s="16">
        <v>-75.132445000000004</v>
      </c>
      <c r="F230" s="16">
        <v>4290.582445</v>
      </c>
      <c r="G230" s="16">
        <v>-44.44</v>
      </c>
      <c r="H230" s="16">
        <v>-30.692444999999999</v>
      </c>
      <c r="I230" s="16">
        <v>-32.374685999999997</v>
      </c>
      <c r="J230" s="39">
        <v>1.6822410000000001</v>
      </c>
    </row>
    <row r="231" spans="1:10" ht="12" x14ac:dyDescent="0.2">
      <c r="A231" s="37" t="s">
        <v>52</v>
      </c>
      <c r="B231" t="s">
        <v>115</v>
      </c>
      <c r="C231" s="16">
        <v>18.350000000000001</v>
      </c>
      <c r="D231" s="38">
        <v>4.64E-4</v>
      </c>
      <c r="E231" s="16">
        <v>8.5000000000000006E-5</v>
      </c>
      <c r="F231" s="16">
        <v>18.349914999999999</v>
      </c>
      <c r="G231" s="16">
        <v>0</v>
      </c>
      <c r="H231" s="16">
        <v>8.5000000000000006E-5</v>
      </c>
      <c r="I231" s="16">
        <v>-1.9999999999999999E-6</v>
      </c>
      <c r="J231" s="39">
        <v>8.7000000000000001E-5</v>
      </c>
    </row>
    <row r="232" spans="1:10" ht="12" x14ac:dyDescent="0.2">
      <c r="A232" s="37" t="s">
        <v>52</v>
      </c>
      <c r="B232" t="s">
        <v>116</v>
      </c>
      <c r="C232" s="16">
        <v>36.049999999999997</v>
      </c>
      <c r="D232" s="38">
        <v>-63.144883</v>
      </c>
      <c r="E232" s="16">
        <v>-22.763729999999999</v>
      </c>
      <c r="F232" s="16">
        <v>58.81373</v>
      </c>
      <c r="G232" s="16">
        <v>-8.17</v>
      </c>
      <c r="H232" s="16">
        <v>-14.593730000000001</v>
      </c>
      <c r="I232" s="16">
        <v>-0.30871399999999999</v>
      </c>
      <c r="J232" s="39">
        <v>-14.285016000000001</v>
      </c>
    </row>
    <row r="233" spans="1:10" ht="12" x14ac:dyDescent="0.2">
      <c r="A233" s="37" t="s">
        <v>52</v>
      </c>
      <c r="B233" t="s">
        <v>117</v>
      </c>
      <c r="C233" s="16">
        <v>5102.32</v>
      </c>
      <c r="D233" s="38">
        <v>19.583683000000001</v>
      </c>
      <c r="E233" s="16">
        <v>999.22219700000005</v>
      </c>
      <c r="F233" s="16">
        <v>4103.0978029999997</v>
      </c>
      <c r="G233" s="16">
        <v>942.97</v>
      </c>
      <c r="H233" s="16">
        <v>56.252197000000002</v>
      </c>
      <c r="I233" s="16">
        <v>57.759754999999998</v>
      </c>
      <c r="J233" s="39">
        <v>-1.507558</v>
      </c>
    </row>
    <row r="234" spans="1:10" ht="12" x14ac:dyDescent="0.2">
      <c r="A234" s="37" t="s">
        <v>53</v>
      </c>
      <c r="B234" t="s">
        <v>113</v>
      </c>
      <c r="C234" s="16">
        <v>4596519.67</v>
      </c>
      <c r="D234" s="38">
        <v>1.1980329999999999</v>
      </c>
      <c r="E234" s="16">
        <v>55067.822828999997</v>
      </c>
      <c r="F234" s="16">
        <v>4541451.8471710002</v>
      </c>
      <c r="G234" s="16">
        <v>36125.449999999997</v>
      </c>
      <c r="H234" s="16">
        <v>18942.372829</v>
      </c>
      <c r="I234" s="16">
        <v>26995.547106999999</v>
      </c>
      <c r="J234" s="39">
        <v>-8053.1742780000004</v>
      </c>
    </row>
    <row r="235" spans="1:10" ht="12" x14ac:dyDescent="0.2">
      <c r="A235" s="37" t="s">
        <v>53</v>
      </c>
      <c r="B235" t="s">
        <v>114</v>
      </c>
      <c r="C235" s="16">
        <v>146876.19</v>
      </c>
      <c r="D235" s="38">
        <v>-1.782311</v>
      </c>
      <c r="E235" s="16">
        <v>-2617.7910569999999</v>
      </c>
      <c r="F235" s="16">
        <v>149493.981057</v>
      </c>
      <c r="G235" s="16">
        <v>-2100.33</v>
      </c>
      <c r="H235" s="16">
        <v>-517.46105699999998</v>
      </c>
      <c r="I235" s="16">
        <v>-573.85396400000002</v>
      </c>
      <c r="J235" s="39">
        <v>56.392907000000001</v>
      </c>
    </row>
    <row r="236" spans="1:10" ht="12" x14ac:dyDescent="0.2">
      <c r="A236" s="37" t="s">
        <v>53</v>
      </c>
      <c r="B236" t="s">
        <v>115</v>
      </c>
      <c r="C236" s="16">
        <v>1784.5</v>
      </c>
      <c r="D236" s="38">
        <v>4.64E-4</v>
      </c>
      <c r="E236" s="16">
        <v>8.2799999999999992E-3</v>
      </c>
      <c r="F236" s="16">
        <v>1784.49172</v>
      </c>
      <c r="G236" s="16">
        <v>0</v>
      </c>
      <c r="H236" s="16">
        <v>8.2799999999999992E-3</v>
      </c>
      <c r="I236" s="16">
        <v>-2.23E-4</v>
      </c>
      <c r="J236" s="39">
        <v>8.5030000000000001E-3</v>
      </c>
    </row>
    <row r="237" spans="1:10" ht="12" x14ac:dyDescent="0.2">
      <c r="A237" s="37" t="s">
        <v>53</v>
      </c>
      <c r="B237" t="s">
        <v>116</v>
      </c>
      <c r="C237" s="16">
        <v>2590.2199999999998</v>
      </c>
      <c r="D237" s="38">
        <v>-63.144883</v>
      </c>
      <c r="E237" s="16">
        <v>-1635.591379</v>
      </c>
      <c r="F237" s="16">
        <v>4225.8113789999998</v>
      </c>
      <c r="G237" s="16">
        <v>-32.369999999999997</v>
      </c>
      <c r="H237" s="16">
        <v>-1603.2213790000001</v>
      </c>
      <c r="I237" s="16">
        <v>-576.83210399999996</v>
      </c>
      <c r="J237" s="39">
        <v>-1026.389275</v>
      </c>
    </row>
    <row r="238" spans="1:10" ht="12" x14ac:dyDescent="0.2">
      <c r="A238" s="37" t="s">
        <v>53</v>
      </c>
      <c r="B238" t="s">
        <v>117</v>
      </c>
      <c r="C238" s="16">
        <v>13575.61</v>
      </c>
      <c r="D238" s="38">
        <v>19.583683000000001</v>
      </c>
      <c r="E238" s="16">
        <v>2658.6044870000001</v>
      </c>
      <c r="F238" s="16">
        <v>10917.005513</v>
      </c>
      <c r="G238" s="16">
        <v>2163.96</v>
      </c>
      <c r="H238" s="16">
        <v>494.64448700000003</v>
      </c>
      <c r="I238" s="16">
        <v>498.65560699999997</v>
      </c>
      <c r="J238" s="39">
        <v>-4.01112</v>
      </c>
    </row>
    <row r="239" spans="1:10" ht="12" x14ac:dyDescent="0.2">
      <c r="A239" s="37" t="s">
        <v>54</v>
      </c>
      <c r="B239" t="s">
        <v>113</v>
      </c>
      <c r="C239" s="16">
        <v>10764395.91</v>
      </c>
      <c r="D239" s="38">
        <v>1.1980329999999999</v>
      </c>
      <c r="E239" s="16">
        <v>128961.01602700001</v>
      </c>
      <c r="F239" s="16">
        <v>10635434.893973</v>
      </c>
      <c r="G239" s="16">
        <v>82964.710000000006</v>
      </c>
      <c r="H239" s="16">
        <v>45996.306026999999</v>
      </c>
      <c r="I239" s="16">
        <v>64855.695844000002</v>
      </c>
      <c r="J239" s="39">
        <v>-18859.389816999999</v>
      </c>
    </row>
    <row r="240" spans="1:10" ht="12" x14ac:dyDescent="0.2">
      <c r="A240" s="37" t="s">
        <v>54</v>
      </c>
      <c r="B240" t="s">
        <v>114</v>
      </c>
      <c r="C240" s="16">
        <v>993582.86</v>
      </c>
      <c r="D240" s="38">
        <v>-1.782311</v>
      </c>
      <c r="E240" s="16">
        <v>-17708.740438000001</v>
      </c>
      <c r="F240" s="16">
        <v>1011291.6004380001</v>
      </c>
      <c r="G240" s="16">
        <v>-16389.560000000001</v>
      </c>
      <c r="H240" s="16">
        <v>-1319.1804380000001</v>
      </c>
      <c r="I240" s="16">
        <v>-1674.0786820000001</v>
      </c>
      <c r="J240" s="39">
        <v>354.89824399999998</v>
      </c>
    </row>
    <row r="241" spans="1:10" ht="12" x14ac:dyDescent="0.2">
      <c r="A241" s="37" t="s">
        <v>54</v>
      </c>
      <c r="B241" t="s">
        <v>115</v>
      </c>
      <c r="C241" s="16">
        <v>15181.15</v>
      </c>
      <c r="D241" s="38">
        <v>4.64E-4</v>
      </c>
      <c r="E241" s="16">
        <v>7.0435999999999999E-2</v>
      </c>
      <c r="F241" s="16">
        <v>15181.079564</v>
      </c>
      <c r="G241" s="16">
        <v>0</v>
      </c>
      <c r="H241" s="16">
        <v>7.0435999999999999E-2</v>
      </c>
      <c r="I241" s="16">
        <v>-1.8959999999999999E-3</v>
      </c>
      <c r="J241" s="39">
        <v>7.2331999999999994E-2</v>
      </c>
    </row>
    <row r="242" spans="1:10" ht="12" x14ac:dyDescent="0.2">
      <c r="A242" s="37" t="s">
        <v>54</v>
      </c>
      <c r="B242" t="s">
        <v>116</v>
      </c>
      <c r="C242" s="16">
        <v>12998.95</v>
      </c>
      <c r="D242" s="38">
        <v>-63.144883</v>
      </c>
      <c r="E242" s="16">
        <v>-8208.1717210000006</v>
      </c>
      <c r="F242" s="16">
        <v>21207.121721</v>
      </c>
      <c r="G242" s="16">
        <v>-3762.18</v>
      </c>
      <c r="H242" s="16">
        <v>-4445.9917210000003</v>
      </c>
      <c r="I242" s="16">
        <v>704.91548699999998</v>
      </c>
      <c r="J242" s="39">
        <v>-5150.9072079999996</v>
      </c>
    </row>
    <row r="243" spans="1:10" ht="12" x14ac:dyDescent="0.2">
      <c r="A243" s="37" t="s">
        <v>54</v>
      </c>
      <c r="B243" t="s">
        <v>117</v>
      </c>
      <c r="C243" s="16">
        <v>77215.509999999995</v>
      </c>
      <c r="D243" s="38">
        <v>19.583683000000001</v>
      </c>
      <c r="E243" s="16">
        <v>15121.641044</v>
      </c>
      <c r="F243" s="16">
        <v>62093.868955999998</v>
      </c>
      <c r="G243" s="16">
        <v>14704.18</v>
      </c>
      <c r="H243" s="16">
        <v>417.46104400000002</v>
      </c>
      <c r="I243" s="16">
        <v>440.27553599999999</v>
      </c>
      <c r="J243" s="39">
        <v>-22.814492000000001</v>
      </c>
    </row>
    <row r="244" spans="1:10" ht="12" x14ac:dyDescent="0.2">
      <c r="A244" s="37" t="s">
        <v>10</v>
      </c>
      <c r="B244" t="s">
        <v>113</v>
      </c>
      <c r="C244" s="16">
        <v>36813.21</v>
      </c>
      <c r="D244" s="38">
        <v>1.1980329999999999</v>
      </c>
      <c r="E244" s="16">
        <v>441.03440699999999</v>
      </c>
      <c r="F244" s="16">
        <v>36372.175593</v>
      </c>
      <c r="G244" s="16">
        <v>277.7</v>
      </c>
      <c r="H244" s="16">
        <v>163.334407</v>
      </c>
      <c r="I244" s="16">
        <v>227.831726</v>
      </c>
      <c r="J244" s="39">
        <v>-64.497319000000005</v>
      </c>
    </row>
    <row r="245" spans="1:10" ht="12" x14ac:dyDescent="0.2">
      <c r="A245" s="37" t="s">
        <v>10</v>
      </c>
      <c r="B245" t="s">
        <v>114</v>
      </c>
      <c r="C245" s="16">
        <v>5083.8599999999997</v>
      </c>
      <c r="D245" s="38">
        <v>-1.782311</v>
      </c>
      <c r="E245" s="16">
        <v>-90.610215999999994</v>
      </c>
      <c r="F245" s="16">
        <v>5174.4702159999997</v>
      </c>
      <c r="G245" s="16">
        <v>-74.06</v>
      </c>
      <c r="H245" s="16">
        <v>-16.550215999999999</v>
      </c>
      <c r="I245" s="16">
        <v>-18.625418</v>
      </c>
      <c r="J245" s="39">
        <v>2.075202</v>
      </c>
    </row>
    <row r="246" spans="1:10" ht="12" x14ac:dyDescent="0.2">
      <c r="A246" s="37" t="s">
        <v>10</v>
      </c>
      <c r="B246" t="s">
        <v>115</v>
      </c>
      <c r="C246" s="16">
        <v>29.08</v>
      </c>
      <c r="D246" s="38">
        <v>4.64E-4</v>
      </c>
      <c r="E246" s="16">
        <v>1.35E-4</v>
      </c>
      <c r="F246" s="16">
        <v>29.079865000000002</v>
      </c>
      <c r="G246" s="16">
        <v>0</v>
      </c>
      <c r="H246" s="16">
        <v>1.35E-4</v>
      </c>
      <c r="I246" s="16">
        <v>-3.9999999999999998E-6</v>
      </c>
      <c r="J246" s="39">
        <v>1.3899999999999999E-4</v>
      </c>
    </row>
    <row r="247" spans="1:10" ht="12" x14ac:dyDescent="0.2">
      <c r="A247" s="37" t="s">
        <v>10</v>
      </c>
      <c r="B247" t="s">
        <v>116</v>
      </c>
      <c r="C247" s="16">
        <v>44.43</v>
      </c>
      <c r="D247" s="38">
        <v>-63.144883</v>
      </c>
      <c r="E247" s="16">
        <v>-28.055271000000001</v>
      </c>
      <c r="F247" s="16">
        <v>72.485270999999997</v>
      </c>
      <c r="G247" s="16">
        <v>-10.48</v>
      </c>
      <c r="H247" s="16">
        <v>-17.575271000000001</v>
      </c>
      <c r="I247" s="16">
        <v>3.0367000000000002E-2</v>
      </c>
      <c r="J247" s="39">
        <v>-17.605637999999999</v>
      </c>
    </row>
    <row r="248" spans="1:10" ht="12" x14ac:dyDescent="0.2">
      <c r="A248" s="37" t="s">
        <v>10</v>
      </c>
      <c r="B248" t="s">
        <v>117</v>
      </c>
      <c r="C248" s="16">
        <v>8727.7900000000009</v>
      </c>
      <c r="D248" s="38">
        <v>19.583683000000001</v>
      </c>
      <c r="E248" s="16">
        <v>1709.222765</v>
      </c>
      <c r="F248" s="16">
        <v>7018.5672350000004</v>
      </c>
      <c r="G248" s="16">
        <v>1606.16</v>
      </c>
      <c r="H248" s="16">
        <v>103.062765</v>
      </c>
      <c r="I248" s="16">
        <v>105.64152199999999</v>
      </c>
      <c r="J248" s="39">
        <v>-2.578757</v>
      </c>
    </row>
    <row r="249" spans="1:10" ht="12" x14ac:dyDescent="0.2">
      <c r="A249" s="37" t="s">
        <v>55</v>
      </c>
      <c r="B249" t="s">
        <v>113</v>
      </c>
      <c r="C249" s="16">
        <v>3012748.56</v>
      </c>
      <c r="D249" s="38">
        <v>1.1980329999999999</v>
      </c>
      <c r="E249" s="16">
        <v>36093.722173000002</v>
      </c>
      <c r="F249" s="16">
        <v>2976654.8378269998</v>
      </c>
      <c r="G249" s="16">
        <v>24138.57</v>
      </c>
      <c r="H249" s="16">
        <v>11955.152173</v>
      </c>
      <c r="I249" s="16">
        <v>17233.534721</v>
      </c>
      <c r="J249" s="39">
        <v>-5278.3825479999996</v>
      </c>
    </row>
    <row r="250" spans="1:10" ht="12" x14ac:dyDescent="0.2">
      <c r="A250" s="37" t="s">
        <v>55</v>
      </c>
      <c r="B250" t="s">
        <v>114</v>
      </c>
      <c r="C250" s="16">
        <v>0</v>
      </c>
      <c r="D250" s="38">
        <v>-1.782311</v>
      </c>
      <c r="E250" s="16">
        <v>0</v>
      </c>
      <c r="F250" s="16">
        <v>0</v>
      </c>
      <c r="G250" s="16">
        <v>-7.0000000000000007E-2</v>
      </c>
      <c r="H250" s="16">
        <v>7.0000000000000007E-2</v>
      </c>
      <c r="I250" s="16">
        <v>7.0000000000000007E-2</v>
      </c>
      <c r="J250" s="39">
        <v>0</v>
      </c>
    </row>
    <row r="251" spans="1:10" ht="12" x14ac:dyDescent="0.2">
      <c r="A251" s="37" t="s">
        <v>56</v>
      </c>
      <c r="B251" t="s">
        <v>113</v>
      </c>
      <c r="C251" s="16">
        <v>45651.14</v>
      </c>
      <c r="D251" s="38">
        <v>1.1980329999999999</v>
      </c>
      <c r="E251" s="16">
        <v>546.91572499999995</v>
      </c>
      <c r="F251" s="16">
        <v>45104.224275</v>
      </c>
      <c r="G251" s="16">
        <v>272.08</v>
      </c>
      <c r="H251" s="16">
        <v>274.83572500000002</v>
      </c>
      <c r="I251" s="16">
        <v>354.81723599999998</v>
      </c>
      <c r="J251" s="39">
        <v>-79.981510999999998</v>
      </c>
    </row>
    <row r="252" spans="1:10" ht="12" x14ac:dyDescent="0.2">
      <c r="A252" s="37" t="s">
        <v>56</v>
      </c>
      <c r="B252" t="s">
        <v>114</v>
      </c>
      <c r="C252" s="16">
        <v>5294.27</v>
      </c>
      <c r="D252" s="38">
        <v>-1.782311</v>
      </c>
      <c r="E252" s="16">
        <v>-94.360377</v>
      </c>
      <c r="F252" s="16">
        <v>5388.6303770000004</v>
      </c>
      <c r="G252" s="16">
        <v>-58.14</v>
      </c>
      <c r="H252" s="16">
        <v>-36.220376999999999</v>
      </c>
      <c r="I252" s="16">
        <v>-38.343594000000003</v>
      </c>
      <c r="J252" s="39">
        <v>2.1232169999999999</v>
      </c>
    </row>
    <row r="253" spans="1:10" ht="12" x14ac:dyDescent="0.2">
      <c r="A253" s="37" t="s">
        <v>56</v>
      </c>
      <c r="B253" t="s">
        <v>115</v>
      </c>
      <c r="C253" s="16">
        <v>30.83</v>
      </c>
      <c r="D253" s="38">
        <v>4.64E-4</v>
      </c>
      <c r="E253" s="16">
        <v>1.4300000000000001E-4</v>
      </c>
      <c r="F253" s="16">
        <v>30.829857000000001</v>
      </c>
      <c r="G253" s="16">
        <v>0</v>
      </c>
      <c r="H253" s="16">
        <v>1.4300000000000001E-4</v>
      </c>
      <c r="I253" s="16">
        <v>-3.9999999999999998E-6</v>
      </c>
      <c r="J253" s="39">
        <v>1.47E-4</v>
      </c>
    </row>
    <row r="254" spans="1:10" ht="12" x14ac:dyDescent="0.2">
      <c r="A254" s="37" t="s">
        <v>56</v>
      </c>
      <c r="B254" t="s">
        <v>116</v>
      </c>
      <c r="C254" s="16">
        <v>32.76</v>
      </c>
      <c r="D254" s="38">
        <v>-63.144883</v>
      </c>
      <c r="E254" s="16">
        <v>-20.686264000000001</v>
      </c>
      <c r="F254" s="16">
        <v>53.446263999999999</v>
      </c>
      <c r="G254" s="16">
        <v>-11.19</v>
      </c>
      <c r="H254" s="16">
        <v>-9.496264</v>
      </c>
      <c r="I254" s="16">
        <v>3.485071</v>
      </c>
      <c r="J254" s="39">
        <v>-12.981335</v>
      </c>
    </row>
    <row r="255" spans="1:10" ht="12" x14ac:dyDescent="0.2">
      <c r="A255" s="37" t="s">
        <v>56</v>
      </c>
      <c r="B255" t="s">
        <v>117</v>
      </c>
      <c r="C255" s="16">
        <v>16053.42</v>
      </c>
      <c r="D255" s="38">
        <v>19.583683000000001</v>
      </c>
      <c r="E255" s="16">
        <v>3143.850954</v>
      </c>
      <c r="F255" s="16">
        <v>12909.569046000001</v>
      </c>
      <c r="G255" s="16">
        <v>2977.11</v>
      </c>
      <c r="H255" s="16">
        <v>166.74095399999999</v>
      </c>
      <c r="I255" s="16">
        <v>171.48418000000001</v>
      </c>
      <c r="J255" s="39">
        <v>-4.7432259999999999</v>
      </c>
    </row>
    <row r="256" spans="1:10" ht="12" x14ac:dyDescent="0.2">
      <c r="A256" s="37" t="s">
        <v>57</v>
      </c>
      <c r="B256" t="s">
        <v>113</v>
      </c>
      <c r="C256" s="16">
        <v>2413284.4500000002</v>
      </c>
      <c r="D256" s="38">
        <v>1.1980329999999999</v>
      </c>
      <c r="E256" s="16">
        <v>28911.944269</v>
      </c>
      <c r="F256" s="16">
        <v>2384372.5057310001</v>
      </c>
      <c r="G256" s="16">
        <v>15247.73</v>
      </c>
      <c r="H256" s="16">
        <v>13664.214269</v>
      </c>
      <c r="I256" s="16">
        <v>17892.334019999998</v>
      </c>
      <c r="J256" s="39">
        <v>-4228.1197510000002</v>
      </c>
    </row>
    <row r="257" spans="1:10" ht="12" x14ac:dyDescent="0.2">
      <c r="A257" s="37" t="s">
        <v>57</v>
      </c>
      <c r="B257" t="s">
        <v>114</v>
      </c>
      <c r="C257" s="16">
        <v>196771.76</v>
      </c>
      <c r="D257" s="38">
        <v>-1.782311</v>
      </c>
      <c r="E257" s="16">
        <v>-3507.0854810000001</v>
      </c>
      <c r="F257" s="16">
        <v>200278.845481</v>
      </c>
      <c r="G257" s="16">
        <v>-3742.58</v>
      </c>
      <c r="H257" s="16">
        <v>235.494519</v>
      </c>
      <c r="I257" s="16">
        <v>158.88098500000001</v>
      </c>
      <c r="J257" s="39">
        <v>76.613534000000001</v>
      </c>
    </row>
    <row r="258" spans="1:10" ht="12" x14ac:dyDescent="0.2">
      <c r="A258" s="37" t="s">
        <v>57</v>
      </c>
      <c r="B258" t="s">
        <v>115</v>
      </c>
      <c r="C258" s="16">
        <v>4531.99</v>
      </c>
      <c r="D258" s="38">
        <v>4.64E-4</v>
      </c>
      <c r="E258" s="16">
        <v>2.1027000000000001E-2</v>
      </c>
      <c r="F258" s="16">
        <v>4531.968973</v>
      </c>
      <c r="G258" s="16">
        <v>0</v>
      </c>
      <c r="H258" s="16">
        <v>2.1027000000000001E-2</v>
      </c>
      <c r="I258" s="16">
        <v>-5.6599999999999999E-4</v>
      </c>
      <c r="J258" s="39">
        <v>2.1593000000000001E-2</v>
      </c>
    </row>
    <row r="259" spans="1:10" ht="12" x14ac:dyDescent="0.2">
      <c r="A259" s="37" t="s">
        <v>57</v>
      </c>
      <c r="B259" t="s">
        <v>116</v>
      </c>
      <c r="C259" s="16">
        <v>2726.45</v>
      </c>
      <c r="D259" s="38">
        <v>-63.144883</v>
      </c>
      <c r="E259" s="16">
        <v>-1721.6136530000001</v>
      </c>
      <c r="F259" s="16">
        <v>4448.0636530000002</v>
      </c>
      <c r="G259" s="16">
        <v>-495.49</v>
      </c>
      <c r="H259" s="16">
        <v>-1226.1236530000001</v>
      </c>
      <c r="I259" s="16">
        <v>-145.75482400000001</v>
      </c>
      <c r="J259" s="39">
        <v>-1080.368829</v>
      </c>
    </row>
    <row r="260" spans="1:10" ht="12" x14ac:dyDescent="0.2">
      <c r="A260" s="37" t="s">
        <v>57</v>
      </c>
      <c r="B260" t="s">
        <v>117</v>
      </c>
      <c r="C260" s="16">
        <v>7915.53</v>
      </c>
      <c r="D260" s="38">
        <v>19.583683000000001</v>
      </c>
      <c r="E260" s="16">
        <v>1550.1523380000001</v>
      </c>
      <c r="F260" s="16">
        <v>6365.3776619999999</v>
      </c>
      <c r="G260" s="16">
        <v>1512.17</v>
      </c>
      <c r="H260" s="16">
        <v>37.982337999999999</v>
      </c>
      <c r="I260" s="16">
        <v>40.321100999999999</v>
      </c>
      <c r="J260" s="39">
        <v>-2.3387630000000001</v>
      </c>
    </row>
    <row r="261" spans="1:10" ht="12" x14ac:dyDescent="0.2">
      <c r="A261" s="37" t="s">
        <v>58</v>
      </c>
      <c r="B261" t="s">
        <v>113</v>
      </c>
      <c r="C261" s="16">
        <v>69764.55</v>
      </c>
      <c r="D261" s="38">
        <v>1.1980329999999999</v>
      </c>
      <c r="E261" s="16">
        <v>835.80233599999997</v>
      </c>
      <c r="F261" s="16">
        <v>68928.747663999995</v>
      </c>
      <c r="G261" s="16">
        <v>645.07000000000005</v>
      </c>
      <c r="H261" s="16">
        <v>190.732336</v>
      </c>
      <c r="I261" s="16">
        <v>312.96091799999999</v>
      </c>
      <c r="J261" s="39">
        <v>-122.228582</v>
      </c>
    </row>
    <row r="262" spans="1:10" ht="12" x14ac:dyDescent="0.2">
      <c r="A262" s="37" t="s">
        <v>58</v>
      </c>
      <c r="B262" t="s">
        <v>114</v>
      </c>
      <c r="C262" s="16">
        <v>6955.94</v>
      </c>
      <c r="D262" s="38">
        <v>-1.782311</v>
      </c>
      <c r="E262" s="16">
        <v>-123.976511</v>
      </c>
      <c r="F262" s="16">
        <v>7079.9165110000004</v>
      </c>
      <c r="G262" s="16">
        <v>-80.400000000000006</v>
      </c>
      <c r="H262" s="16">
        <v>-43.576511000000004</v>
      </c>
      <c r="I262" s="16">
        <v>-46.392525999999997</v>
      </c>
      <c r="J262" s="39">
        <v>2.8160150000000002</v>
      </c>
    </row>
    <row r="263" spans="1:10" ht="12" x14ac:dyDescent="0.2">
      <c r="A263" s="37" t="s">
        <v>58</v>
      </c>
      <c r="B263" t="s">
        <v>115</v>
      </c>
      <c r="C263" s="16">
        <v>31.13</v>
      </c>
      <c r="D263" s="38">
        <v>4.64E-4</v>
      </c>
      <c r="E263" s="16">
        <v>1.44E-4</v>
      </c>
      <c r="F263" s="16">
        <v>31.129856</v>
      </c>
      <c r="G263" s="16">
        <v>0</v>
      </c>
      <c r="H263" s="16">
        <v>1.44E-4</v>
      </c>
      <c r="I263" s="16">
        <v>-3.9999999999999998E-6</v>
      </c>
      <c r="J263" s="39">
        <v>1.4799999999999999E-4</v>
      </c>
    </row>
    <row r="264" spans="1:10" ht="12" x14ac:dyDescent="0.2">
      <c r="A264" s="37" t="s">
        <v>58</v>
      </c>
      <c r="B264" t="s">
        <v>116</v>
      </c>
      <c r="C264" s="16">
        <v>45.41</v>
      </c>
      <c r="D264" s="38">
        <v>-63.144883</v>
      </c>
      <c r="E264" s="16">
        <v>-28.674091000000001</v>
      </c>
      <c r="F264" s="16">
        <v>74.084091000000001</v>
      </c>
      <c r="G264" s="16">
        <v>-14.53</v>
      </c>
      <c r="H264" s="16">
        <v>-14.144091</v>
      </c>
      <c r="I264" s="16">
        <v>3.8498770000000002</v>
      </c>
      <c r="J264" s="39">
        <v>-17.993967999999999</v>
      </c>
    </row>
    <row r="265" spans="1:10" ht="12" x14ac:dyDescent="0.2">
      <c r="A265" s="37" t="s">
        <v>58</v>
      </c>
      <c r="B265" t="s">
        <v>117</v>
      </c>
      <c r="C265" s="16">
        <v>15424.84</v>
      </c>
      <c r="D265" s="38">
        <v>19.583683000000001</v>
      </c>
      <c r="E265" s="16">
        <v>3020.7518369999998</v>
      </c>
      <c r="F265" s="16">
        <v>12404.088163</v>
      </c>
      <c r="G265" s="16">
        <v>2500.75</v>
      </c>
      <c r="H265" s="16">
        <v>520.00183700000002</v>
      </c>
      <c r="I265" s="16">
        <v>524.55933900000002</v>
      </c>
      <c r="J265" s="39">
        <v>-4.5575020000000004</v>
      </c>
    </row>
    <row r="266" spans="1:10" ht="12" x14ac:dyDescent="0.2">
      <c r="A266" s="37" t="s">
        <v>59</v>
      </c>
      <c r="B266" t="s">
        <v>113</v>
      </c>
      <c r="C266" s="16">
        <v>60748.21</v>
      </c>
      <c r="D266" s="38">
        <v>1.1980329999999999</v>
      </c>
      <c r="E266" s="16">
        <v>727.78360699999996</v>
      </c>
      <c r="F266" s="16">
        <v>60020.426393000002</v>
      </c>
      <c r="G266" s="16">
        <v>551.41999999999996</v>
      </c>
      <c r="H266" s="16">
        <v>176.363607</v>
      </c>
      <c r="I266" s="16">
        <v>282.79541999999998</v>
      </c>
      <c r="J266" s="39">
        <v>-106.43181300000001</v>
      </c>
    </row>
    <row r="267" spans="1:10" ht="12" x14ac:dyDescent="0.2">
      <c r="A267" s="37" t="s">
        <v>59</v>
      </c>
      <c r="B267" t="s">
        <v>114</v>
      </c>
      <c r="C267" s="16">
        <v>7827.96</v>
      </c>
      <c r="D267" s="38">
        <v>-1.782311</v>
      </c>
      <c r="E267" s="16">
        <v>-139.51862199999999</v>
      </c>
      <c r="F267" s="16">
        <v>7967.4786219999996</v>
      </c>
      <c r="G267" s="16">
        <v>-71.760000000000005</v>
      </c>
      <c r="H267" s="16">
        <v>-67.758622000000003</v>
      </c>
      <c r="I267" s="16">
        <v>-70.901256000000004</v>
      </c>
      <c r="J267" s="39">
        <v>3.1426340000000001</v>
      </c>
    </row>
    <row r="268" spans="1:10" ht="12" x14ac:dyDescent="0.2">
      <c r="A268" s="37" t="s">
        <v>59</v>
      </c>
      <c r="B268" t="s">
        <v>115</v>
      </c>
      <c r="C268" s="16">
        <v>36.82</v>
      </c>
      <c r="D268" s="38">
        <v>4.64E-4</v>
      </c>
      <c r="E268" s="16">
        <v>1.7100000000000001E-4</v>
      </c>
      <c r="F268" s="16">
        <v>36.819828999999999</v>
      </c>
      <c r="G268" s="16">
        <v>0</v>
      </c>
      <c r="H268" s="16">
        <v>1.7100000000000001E-4</v>
      </c>
      <c r="I268" s="16">
        <v>-5.0000000000000004E-6</v>
      </c>
      <c r="J268" s="39">
        <v>1.76E-4</v>
      </c>
    </row>
    <row r="269" spans="1:10" ht="12" x14ac:dyDescent="0.2">
      <c r="A269" s="37" t="s">
        <v>59</v>
      </c>
      <c r="B269" t="s">
        <v>116</v>
      </c>
      <c r="C269" s="16">
        <v>70.739999999999995</v>
      </c>
      <c r="D269" s="38">
        <v>-63.144883</v>
      </c>
      <c r="E269" s="16">
        <v>-44.668689999999998</v>
      </c>
      <c r="F269" s="16">
        <v>115.40869000000001</v>
      </c>
      <c r="G269" s="16">
        <v>-18.809999999999999</v>
      </c>
      <c r="H269" s="16">
        <v>-25.858689999999999</v>
      </c>
      <c r="I269" s="16">
        <v>2.172434</v>
      </c>
      <c r="J269" s="39">
        <v>-28.031123999999998</v>
      </c>
    </row>
    <row r="270" spans="1:10" ht="12" x14ac:dyDescent="0.2">
      <c r="A270" s="37" t="s">
        <v>59</v>
      </c>
      <c r="B270" t="s">
        <v>117</v>
      </c>
      <c r="C270" s="16">
        <v>5627.14</v>
      </c>
      <c r="D270" s="38">
        <v>19.583683000000001</v>
      </c>
      <c r="E270" s="16">
        <v>1102.0012839999999</v>
      </c>
      <c r="F270" s="16">
        <v>4525.1387160000004</v>
      </c>
      <c r="G270" s="16">
        <v>1032.82</v>
      </c>
      <c r="H270" s="16">
        <v>69.181284000000005</v>
      </c>
      <c r="I270" s="16">
        <v>70.843907999999999</v>
      </c>
      <c r="J270" s="39">
        <v>-1.6626240000000001</v>
      </c>
    </row>
    <row r="271" spans="1:10" ht="12" x14ac:dyDescent="0.2">
      <c r="A271" s="37" t="s">
        <v>60</v>
      </c>
      <c r="B271" t="s">
        <v>113</v>
      </c>
      <c r="C271" s="16">
        <v>27001.83</v>
      </c>
      <c r="D271" s="38">
        <v>1.1980329999999999</v>
      </c>
      <c r="E271" s="16">
        <v>323.490836</v>
      </c>
      <c r="F271" s="16">
        <v>26678.339164000001</v>
      </c>
      <c r="G271" s="16">
        <v>284.83</v>
      </c>
      <c r="H271" s="16">
        <v>38.660836000000003</v>
      </c>
      <c r="I271" s="16">
        <v>85.968463999999997</v>
      </c>
      <c r="J271" s="39">
        <v>-47.307628000000001</v>
      </c>
    </row>
    <row r="272" spans="1:10" ht="12" x14ac:dyDescent="0.2">
      <c r="A272" s="37" t="s">
        <v>60</v>
      </c>
      <c r="B272" t="s">
        <v>114</v>
      </c>
      <c r="C272" s="16">
        <v>3134.01</v>
      </c>
      <c r="D272" s="38">
        <v>-1.782311</v>
      </c>
      <c r="E272" s="16">
        <v>-55.857816999999997</v>
      </c>
      <c r="F272" s="16">
        <v>3189.8678169999998</v>
      </c>
      <c r="G272" s="16">
        <v>-34.200000000000003</v>
      </c>
      <c r="H272" s="16">
        <v>-21.657817000000001</v>
      </c>
      <c r="I272" s="16">
        <v>-22.870037</v>
      </c>
      <c r="J272" s="39">
        <v>1.2122200000000001</v>
      </c>
    </row>
    <row r="273" spans="1:10" ht="12" x14ac:dyDescent="0.2">
      <c r="A273" s="37" t="s">
        <v>60</v>
      </c>
      <c r="B273" t="s">
        <v>115</v>
      </c>
      <c r="C273" s="16">
        <v>29.17</v>
      </c>
      <c r="D273" s="38">
        <v>4.64E-4</v>
      </c>
      <c r="E273" s="16">
        <v>1.35E-4</v>
      </c>
      <c r="F273" s="16">
        <v>29.169865000000001</v>
      </c>
      <c r="G273" s="16">
        <v>0</v>
      </c>
      <c r="H273" s="16">
        <v>1.35E-4</v>
      </c>
      <c r="I273" s="16">
        <v>-3.9999999999999998E-6</v>
      </c>
      <c r="J273" s="39">
        <v>1.3899999999999999E-4</v>
      </c>
    </row>
    <row r="274" spans="1:10" ht="12" x14ac:dyDescent="0.2">
      <c r="A274" s="37" t="s">
        <v>60</v>
      </c>
      <c r="B274" t="s">
        <v>116</v>
      </c>
      <c r="C274" s="16">
        <v>45.61</v>
      </c>
      <c r="D274" s="38">
        <v>-63.144883</v>
      </c>
      <c r="E274" s="16">
        <v>-28.800381000000002</v>
      </c>
      <c r="F274" s="16">
        <v>74.410381000000001</v>
      </c>
      <c r="G274" s="16">
        <v>-14.9</v>
      </c>
      <c r="H274" s="16">
        <v>-13.900380999999999</v>
      </c>
      <c r="I274" s="16">
        <v>4.1728389999999997</v>
      </c>
      <c r="J274" s="39">
        <v>-18.073219999999999</v>
      </c>
    </row>
    <row r="275" spans="1:10" ht="12" x14ac:dyDescent="0.2">
      <c r="A275" s="37" t="s">
        <v>60</v>
      </c>
      <c r="B275" t="s">
        <v>117</v>
      </c>
      <c r="C275" s="16">
        <v>3946.01</v>
      </c>
      <c r="D275" s="38">
        <v>19.583683000000001</v>
      </c>
      <c r="E275" s="16">
        <v>772.77410699999996</v>
      </c>
      <c r="F275" s="16">
        <v>3173.235893</v>
      </c>
      <c r="G275" s="16">
        <v>660.7</v>
      </c>
      <c r="H275" s="16">
        <v>112.074107</v>
      </c>
      <c r="I275" s="16">
        <v>113.240015</v>
      </c>
      <c r="J275" s="39">
        <v>-1.1659079999999999</v>
      </c>
    </row>
    <row r="276" spans="1:10" ht="12" x14ac:dyDescent="0.2">
      <c r="A276" s="37" t="s">
        <v>61</v>
      </c>
      <c r="B276" t="s">
        <v>113</v>
      </c>
      <c r="C276" s="16">
        <v>412491.74</v>
      </c>
      <c r="D276" s="38">
        <v>1.1980329999999999</v>
      </c>
      <c r="E276" s="16">
        <v>4941.7871969999997</v>
      </c>
      <c r="F276" s="16">
        <v>407549.95280299999</v>
      </c>
      <c r="G276" s="16">
        <v>2988.69</v>
      </c>
      <c r="H276" s="16">
        <v>1953.0971970000001</v>
      </c>
      <c r="I276" s="16">
        <v>2675.78917</v>
      </c>
      <c r="J276" s="39">
        <v>-722.69197299999996</v>
      </c>
    </row>
    <row r="277" spans="1:10" ht="12" x14ac:dyDescent="0.2">
      <c r="A277" s="37" t="s">
        <v>61</v>
      </c>
      <c r="B277" t="s">
        <v>114</v>
      </c>
      <c r="C277" s="16">
        <v>14533.47</v>
      </c>
      <c r="D277" s="38">
        <v>-1.782311</v>
      </c>
      <c r="E277" s="16">
        <v>-259.03169000000003</v>
      </c>
      <c r="F277" s="16">
        <v>14792.501689999999</v>
      </c>
      <c r="G277" s="16">
        <v>-130.27000000000001</v>
      </c>
      <c r="H277" s="16">
        <v>-128.76168999999999</v>
      </c>
      <c r="I277" s="16">
        <v>-133.50754800000001</v>
      </c>
      <c r="J277" s="39">
        <v>4.7458580000000001</v>
      </c>
    </row>
    <row r="278" spans="1:10" ht="12" x14ac:dyDescent="0.2">
      <c r="A278" s="37" t="s">
        <v>61</v>
      </c>
      <c r="B278" t="s">
        <v>115</v>
      </c>
      <c r="C278" s="16">
        <v>327.82</v>
      </c>
      <c r="D278" s="38">
        <v>4.64E-4</v>
      </c>
      <c r="E278" s="16">
        <v>1.521E-3</v>
      </c>
      <c r="F278" s="16">
        <v>327.81847900000002</v>
      </c>
      <c r="G278" s="16">
        <v>0</v>
      </c>
      <c r="H278" s="16">
        <v>1.521E-3</v>
      </c>
      <c r="I278" s="16">
        <v>-4.1E-5</v>
      </c>
      <c r="J278" s="39">
        <v>1.562E-3</v>
      </c>
    </row>
    <row r="279" spans="1:10" ht="12" x14ac:dyDescent="0.2">
      <c r="A279" s="37" t="s">
        <v>61</v>
      </c>
      <c r="B279" t="s">
        <v>116</v>
      </c>
      <c r="C279" s="16">
        <v>160.82</v>
      </c>
      <c r="D279" s="38">
        <v>-63.144883</v>
      </c>
      <c r="E279" s="16">
        <v>-101.5496</v>
      </c>
      <c r="F279" s="16">
        <v>262.36959999999999</v>
      </c>
      <c r="G279" s="16">
        <v>-61.74</v>
      </c>
      <c r="H279" s="16">
        <v>-39.809600000000003</v>
      </c>
      <c r="I279" s="16">
        <v>23.916231</v>
      </c>
      <c r="J279" s="39">
        <v>-63.725830999999999</v>
      </c>
    </row>
    <row r="280" spans="1:10" ht="12" x14ac:dyDescent="0.2">
      <c r="A280" s="37" t="s">
        <v>61</v>
      </c>
      <c r="B280" t="s">
        <v>117</v>
      </c>
      <c r="C280" s="16">
        <v>7518.08</v>
      </c>
      <c r="D280" s="38">
        <v>19.583683000000001</v>
      </c>
      <c r="E280" s="16">
        <v>1472.316988</v>
      </c>
      <c r="F280" s="16">
        <v>6045.7630120000003</v>
      </c>
      <c r="G280" s="16">
        <v>1397.13</v>
      </c>
      <c r="H280" s="16">
        <v>75.186987999999999</v>
      </c>
      <c r="I280" s="16">
        <v>77.408317999999994</v>
      </c>
      <c r="J280" s="39">
        <v>-2.22133</v>
      </c>
    </row>
    <row r="281" spans="1:10" ht="12" x14ac:dyDescent="0.2">
      <c r="A281" s="37" t="s">
        <v>62</v>
      </c>
      <c r="B281" t="s">
        <v>113</v>
      </c>
      <c r="C281" s="16">
        <v>64170.95</v>
      </c>
      <c r="D281" s="38">
        <v>1.1980329999999999</v>
      </c>
      <c r="E281" s="16">
        <v>768.78916200000003</v>
      </c>
      <c r="F281" s="16">
        <v>63402.160838000003</v>
      </c>
      <c r="G281" s="16">
        <v>541.94000000000005</v>
      </c>
      <c r="H281" s="16">
        <v>226.84916200000001</v>
      </c>
      <c r="I281" s="16">
        <v>339.277669</v>
      </c>
      <c r="J281" s="39">
        <v>-112.428507</v>
      </c>
    </row>
    <row r="282" spans="1:10" ht="12" x14ac:dyDescent="0.2">
      <c r="A282" s="37" t="s">
        <v>62</v>
      </c>
      <c r="B282" t="s">
        <v>114</v>
      </c>
      <c r="C282" s="16">
        <v>8662.68</v>
      </c>
      <c r="D282" s="38">
        <v>-1.782311</v>
      </c>
      <c r="E282" s="16">
        <v>-154.39593199999999</v>
      </c>
      <c r="F282" s="16">
        <v>8817.0759319999997</v>
      </c>
      <c r="G282" s="16">
        <v>-124.93</v>
      </c>
      <c r="H282" s="16">
        <v>-29.465931999999999</v>
      </c>
      <c r="I282" s="16">
        <v>-32.895189999999999</v>
      </c>
      <c r="J282" s="39">
        <v>3.4292579999999999</v>
      </c>
    </row>
    <row r="283" spans="1:10" ht="12" x14ac:dyDescent="0.2">
      <c r="A283" s="37" t="s">
        <v>62</v>
      </c>
      <c r="B283" t="s">
        <v>115</v>
      </c>
      <c r="C283" s="16">
        <v>43.05</v>
      </c>
      <c r="D283" s="38">
        <v>4.64E-4</v>
      </c>
      <c r="E283" s="16">
        <v>2.0000000000000001E-4</v>
      </c>
      <c r="F283" s="16">
        <v>43.049799999999998</v>
      </c>
      <c r="G283" s="16">
        <v>0</v>
      </c>
      <c r="H283" s="16">
        <v>2.0000000000000001E-4</v>
      </c>
      <c r="I283" s="16">
        <v>-5.0000000000000004E-6</v>
      </c>
      <c r="J283" s="39">
        <v>2.05E-4</v>
      </c>
    </row>
    <row r="284" spans="1:10" ht="12" x14ac:dyDescent="0.2">
      <c r="A284" s="37" t="s">
        <v>62</v>
      </c>
      <c r="B284" t="s">
        <v>116</v>
      </c>
      <c r="C284" s="16">
        <v>57.27</v>
      </c>
      <c r="D284" s="38">
        <v>-63.144883</v>
      </c>
      <c r="E284" s="16">
        <v>-36.163074000000002</v>
      </c>
      <c r="F284" s="16">
        <v>93.433074000000005</v>
      </c>
      <c r="G284" s="16">
        <v>-11.73</v>
      </c>
      <c r="H284" s="16">
        <v>-24.433074000000001</v>
      </c>
      <c r="I284" s="16">
        <v>-1.739514</v>
      </c>
      <c r="J284" s="39">
        <v>-22.693560000000002</v>
      </c>
    </row>
    <row r="285" spans="1:10" ht="12" x14ac:dyDescent="0.2">
      <c r="A285" s="37" t="s">
        <v>62</v>
      </c>
      <c r="B285" t="s">
        <v>117</v>
      </c>
      <c r="C285" s="16">
        <v>9707.7099999999991</v>
      </c>
      <c r="D285" s="38">
        <v>19.583683000000001</v>
      </c>
      <c r="E285" s="16">
        <v>1901.1271959999999</v>
      </c>
      <c r="F285" s="16">
        <v>7806.5828039999997</v>
      </c>
      <c r="G285" s="16">
        <v>1642.73</v>
      </c>
      <c r="H285" s="16">
        <v>258.39719600000001</v>
      </c>
      <c r="I285" s="16">
        <v>261.26548500000001</v>
      </c>
      <c r="J285" s="39">
        <v>-2.8682889999999999</v>
      </c>
    </row>
    <row r="286" spans="1:10" ht="12" x14ac:dyDescent="0.2">
      <c r="A286" s="37" t="s">
        <v>63</v>
      </c>
      <c r="B286" t="s">
        <v>113</v>
      </c>
      <c r="C286" s="16">
        <v>675501.44</v>
      </c>
      <c r="D286" s="38">
        <v>1.1980329999999999</v>
      </c>
      <c r="E286" s="16">
        <v>8092.7302149999996</v>
      </c>
      <c r="F286" s="16">
        <v>667408.70978499996</v>
      </c>
      <c r="G286" s="16">
        <v>5729.86</v>
      </c>
      <c r="H286" s="16">
        <v>2362.8702149999999</v>
      </c>
      <c r="I286" s="16">
        <v>3546.3592920000001</v>
      </c>
      <c r="J286" s="39">
        <v>-1183.489077</v>
      </c>
    </row>
    <row r="287" spans="1:10" ht="12" x14ac:dyDescent="0.2">
      <c r="A287" s="37" t="s">
        <v>63</v>
      </c>
      <c r="B287" t="s">
        <v>114</v>
      </c>
      <c r="C287" s="16">
        <v>32918.76</v>
      </c>
      <c r="D287" s="38">
        <v>-1.782311</v>
      </c>
      <c r="E287" s="16">
        <v>-586.71480699999995</v>
      </c>
      <c r="F287" s="16">
        <v>33505.474806999999</v>
      </c>
      <c r="G287" s="16">
        <v>-739.24</v>
      </c>
      <c r="H287" s="16">
        <v>152.525193</v>
      </c>
      <c r="I287" s="16">
        <v>148.16282899999999</v>
      </c>
      <c r="J287" s="39">
        <v>4.3623640000000004</v>
      </c>
    </row>
    <row r="288" spans="1:10" ht="12" x14ac:dyDescent="0.2">
      <c r="A288" s="37" t="s">
        <v>63</v>
      </c>
      <c r="B288" t="s">
        <v>115</v>
      </c>
      <c r="C288" s="16">
        <v>393.76</v>
      </c>
      <c r="D288" s="38">
        <v>4.64E-4</v>
      </c>
      <c r="E288" s="16">
        <v>1.8270000000000001E-3</v>
      </c>
      <c r="F288" s="16">
        <v>393.758173</v>
      </c>
      <c r="G288" s="16">
        <v>0</v>
      </c>
      <c r="H288" s="16">
        <v>1.8270000000000001E-3</v>
      </c>
      <c r="I288" s="16">
        <v>-4.8999999999999998E-5</v>
      </c>
      <c r="J288" s="39">
        <v>1.8760000000000001E-3</v>
      </c>
    </row>
    <row r="289" spans="1:10" ht="12" x14ac:dyDescent="0.2">
      <c r="A289" s="37" t="s">
        <v>63</v>
      </c>
      <c r="B289" t="s">
        <v>116</v>
      </c>
      <c r="C289" s="16">
        <v>427.84</v>
      </c>
      <c r="D289" s="38">
        <v>-63.144883</v>
      </c>
      <c r="E289" s="16">
        <v>-270.159066</v>
      </c>
      <c r="F289" s="16">
        <v>697.99906599999997</v>
      </c>
      <c r="G289" s="16">
        <v>-27.45</v>
      </c>
      <c r="H289" s="16">
        <v>-242.70906600000001</v>
      </c>
      <c r="I289" s="16">
        <v>-73.175054000000003</v>
      </c>
      <c r="J289" s="39">
        <v>-169.53401199999999</v>
      </c>
    </row>
    <row r="290" spans="1:10" ht="12" x14ac:dyDescent="0.2">
      <c r="A290" s="37" t="s">
        <v>63</v>
      </c>
      <c r="B290" t="s">
        <v>117</v>
      </c>
      <c r="C290" s="16">
        <v>3662.18</v>
      </c>
      <c r="D290" s="38">
        <v>19.583683000000001</v>
      </c>
      <c r="E290" s="16">
        <v>717.18973800000003</v>
      </c>
      <c r="F290" s="16">
        <v>2944.9902619999998</v>
      </c>
      <c r="G290" s="16">
        <v>702.01</v>
      </c>
      <c r="H290" s="16">
        <v>15.179738</v>
      </c>
      <c r="I290" s="16">
        <v>16.261785</v>
      </c>
      <c r="J290" s="39">
        <v>-1.082047</v>
      </c>
    </row>
    <row r="291" spans="1:10" ht="12" x14ac:dyDescent="0.2">
      <c r="A291" s="37" t="s">
        <v>64</v>
      </c>
      <c r="B291" t="s">
        <v>113</v>
      </c>
      <c r="C291" s="16">
        <v>175733.52</v>
      </c>
      <c r="D291" s="38">
        <v>1.1980329999999999</v>
      </c>
      <c r="E291" s="16">
        <v>2105.3455739999999</v>
      </c>
      <c r="F291" s="16">
        <v>173628.17442600001</v>
      </c>
      <c r="G291" s="16">
        <v>1789.12</v>
      </c>
      <c r="H291" s="16">
        <v>316.22557399999999</v>
      </c>
      <c r="I291" s="16">
        <v>624.11344699999995</v>
      </c>
      <c r="J291" s="39">
        <v>-307.88787300000001</v>
      </c>
    </row>
    <row r="292" spans="1:10" ht="12" x14ac:dyDescent="0.2">
      <c r="A292" s="37" t="s">
        <v>64</v>
      </c>
      <c r="B292" t="s">
        <v>114</v>
      </c>
      <c r="C292" s="16">
        <v>19533.43</v>
      </c>
      <c r="D292" s="38">
        <v>-1.782311</v>
      </c>
      <c r="E292" s="16">
        <v>-348.146547</v>
      </c>
      <c r="F292" s="16">
        <v>19881.576547000001</v>
      </c>
      <c r="G292" s="16">
        <v>-203.99</v>
      </c>
      <c r="H292" s="16">
        <v>-144.15654699999999</v>
      </c>
      <c r="I292" s="16">
        <v>-151.78109799999999</v>
      </c>
      <c r="J292" s="39">
        <v>7.6245510000000003</v>
      </c>
    </row>
    <row r="293" spans="1:10" ht="12" x14ac:dyDescent="0.2">
      <c r="A293" s="37" t="s">
        <v>64</v>
      </c>
      <c r="B293" t="s">
        <v>115</v>
      </c>
      <c r="C293" s="16">
        <v>157.82</v>
      </c>
      <c r="D293" s="38">
        <v>4.64E-4</v>
      </c>
      <c r="E293" s="16">
        <v>7.3200000000000001E-4</v>
      </c>
      <c r="F293" s="16">
        <v>157.81926799999999</v>
      </c>
      <c r="G293" s="16">
        <v>0</v>
      </c>
      <c r="H293" s="16">
        <v>7.3200000000000001E-4</v>
      </c>
      <c r="I293" s="16">
        <v>-2.0000000000000002E-5</v>
      </c>
      <c r="J293" s="39">
        <v>7.5199999999999996E-4</v>
      </c>
    </row>
    <row r="294" spans="1:10" ht="12" x14ac:dyDescent="0.2">
      <c r="A294" s="37" t="s">
        <v>64</v>
      </c>
      <c r="B294" t="s">
        <v>116</v>
      </c>
      <c r="C294" s="16">
        <v>279.64</v>
      </c>
      <c r="D294" s="38">
        <v>-63.144883</v>
      </c>
      <c r="E294" s="16">
        <v>-176.57835</v>
      </c>
      <c r="F294" s="16">
        <v>456.21834999999999</v>
      </c>
      <c r="G294" s="16">
        <v>-91.35</v>
      </c>
      <c r="H294" s="16">
        <v>-85.228350000000006</v>
      </c>
      <c r="I294" s="16">
        <v>25.580576000000001</v>
      </c>
      <c r="J294" s="39">
        <v>-110.808926</v>
      </c>
    </row>
    <row r="295" spans="1:10" ht="12" x14ac:dyDescent="0.2">
      <c r="A295" s="37" t="s">
        <v>64</v>
      </c>
      <c r="B295" t="s">
        <v>117</v>
      </c>
      <c r="C295" s="16">
        <v>57867.87</v>
      </c>
      <c r="D295" s="38">
        <v>19.583683000000001</v>
      </c>
      <c r="E295" s="16">
        <v>11332.660474</v>
      </c>
      <c r="F295" s="16">
        <v>46535.209525999999</v>
      </c>
      <c r="G295" s="16">
        <v>9954.49</v>
      </c>
      <c r="H295" s="16">
        <v>1378.170474</v>
      </c>
      <c r="I295" s="16">
        <v>1395.2684119999999</v>
      </c>
      <c r="J295" s="39">
        <v>-17.097937999999999</v>
      </c>
    </row>
    <row r="296" spans="1:10" ht="12" x14ac:dyDescent="0.2">
      <c r="A296" s="37" t="s">
        <v>11</v>
      </c>
      <c r="B296" t="s">
        <v>113</v>
      </c>
      <c r="C296" s="16">
        <v>3566769.47</v>
      </c>
      <c r="D296" s="38">
        <v>1.1980329999999999</v>
      </c>
      <c r="E296" s="16">
        <v>42731.075540999998</v>
      </c>
      <c r="F296" s="16">
        <v>3524038.3944589999</v>
      </c>
      <c r="G296" s="16">
        <v>33668.51</v>
      </c>
      <c r="H296" s="16">
        <v>9062.5655409999999</v>
      </c>
      <c r="I296" s="16">
        <v>15311.60138</v>
      </c>
      <c r="J296" s="39">
        <v>-6249.0358390000001</v>
      </c>
    </row>
    <row r="297" spans="1:10" ht="12" x14ac:dyDescent="0.2">
      <c r="A297" s="37" t="s">
        <v>11</v>
      </c>
      <c r="B297" t="s">
        <v>114</v>
      </c>
      <c r="C297" s="16">
        <v>79963.03</v>
      </c>
      <c r="D297" s="38">
        <v>-1.782311</v>
      </c>
      <c r="E297" s="16">
        <v>-1425.190188</v>
      </c>
      <c r="F297" s="16">
        <v>81388.220188000007</v>
      </c>
      <c r="G297" s="16">
        <v>-473.06</v>
      </c>
      <c r="H297" s="16">
        <v>-952.13018799999998</v>
      </c>
      <c r="I297" s="16">
        <v>-984.46978799999999</v>
      </c>
      <c r="J297" s="39">
        <v>32.339599999999997</v>
      </c>
    </row>
    <row r="298" spans="1:10" ht="12" x14ac:dyDescent="0.2">
      <c r="A298" s="37" t="s">
        <v>11</v>
      </c>
      <c r="B298" t="s">
        <v>115</v>
      </c>
      <c r="C298" s="16">
        <v>965.42</v>
      </c>
      <c r="D298" s="38">
        <v>4.64E-4</v>
      </c>
      <c r="E298" s="16">
        <v>4.4790000000000003E-3</v>
      </c>
      <c r="F298" s="16">
        <v>965.41552100000001</v>
      </c>
      <c r="G298" s="16">
        <v>0</v>
      </c>
      <c r="H298" s="16">
        <v>4.4790000000000003E-3</v>
      </c>
      <c r="I298" s="16">
        <v>-1.21E-4</v>
      </c>
      <c r="J298" s="39">
        <v>4.5999999999999999E-3</v>
      </c>
    </row>
    <row r="299" spans="1:10" ht="12" x14ac:dyDescent="0.2">
      <c r="A299" s="37" t="s">
        <v>11</v>
      </c>
      <c r="B299" t="s">
        <v>116</v>
      </c>
      <c r="C299" s="16">
        <v>924.73</v>
      </c>
      <c r="D299" s="38">
        <v>-63.144883</v>
      </c>
      <c r="E299" s="16">
        <v>-583.91967299999999</v>
      </c>
      <c r="F299" s="16">
        <v>1508.6496729999999</v>
      </c>
      <c r="G299" s="16">
        <v>-279.35000000000002</v>
      </c>
      <c r="H299" s="16">
        <v>-304.56967300000002</v>
      </c>
      <c r="I299" s="16">
        <v>61.859802000000002</v>
      </c>
      <c r="J299" s="39">
        <v>-366.42947500000002</v>
      </c>
    </row>
    <row r="300" spans="1:10" ht="12" x14ac:dyDescent="0.2">
      <c r="A300" s="37" t="s">
        <v>11</v>
      </c>
      <c r="B300" t="s">
        <v>117</v>
      </c>
      <c r="C300" s="16">
        <v>19305.599999999999</v>
      </c>
      <c r="D300" s="38">
        <v>19.583683000000001</v>
      </c>
      <c r="E300" s="16">
        <v>3780.7475899999999</v>
      </c>
      <c r="F300" s="16">
        <v>15524.85241</v>
      </c>
      <c r="G300" s="16">
        <v>3576.51</v>
      </c>
      <c r="H300" s="16">
        <v>204.23759000000001</v>
      </c>
      <c r="I300" s="16">
        <v>209.941722</v>
      </c>
      <c r="J300" s="39">
        <v>-5.7041320000000004</v>
      </c>
    </row>
    <row r="301" spans="1:10" ht="12" x14ac:dyDescent="0.2">
      <c r="A301" s="37" t="s">
        <v>65</v>
      </c>
      <c r="B301" t="s">
        <v>113</v>
      </c>
      <c r="C301" s="16">
        <v>1043430.22</v>
      </c>
      <c r="D301" s="38">
        <v>1.1980329999999999</v>
      </c>
      <c r="E301" s="16">
        <v>12500.638443</v>
      </c>
      <c r="F301" s="16">
        <v>1030929.5815570001</v>
      </c>
      <c r="G301" s="16">
        <v>9040.41</v>
      </c>
      <c r="H301" s="16">
        <v>3460.228443</v>
      </c>
      <c r="I301" s="16">
        <v>5288.3344909999996</v>
      </c>
      <c r="J301" s="39">
        <v>-1828.1060480000001</v>
      </c>
    </row>
    <row r="302" spans="1:10" ht="12" x14ac:dyDescent="0.2">
      <c r="A302" s="37" t="s">
        <v>65</v>
      </c>
      <c r="B302" t="s">
        <v>114</v>
      </c>
      <c r="C302" s="16">
        <v>72978.559999999998</v>
      </c>
      <c r="D302" s="38">
        <v>-1.782311</v>
      </c>
      <c r="E302" s="16">
        <v>-1300.7051839999999</v>
      </c>
      <c r="F302" s="16">
        <v>74279.265184000004</v>
      </c>
      <c r="G302" s="16">
        <v>-889.95</v>
      </c>
      <c r="H302" s="16">
        <v>-410.75518399999999</v>
      </c>
      <c r="I302" s="16">
        <v>-439.19742100000002</v>
      </c>
      <c r="J302" s="39">
        <v>28.442236999999999</v>
      </c>
    </row>
    <row r="303" spans="1:10" ht="12" x14ac:dyDescent="0.2">
      <c r="A303" s="37" t="s">
        <v>65</v>
      </c>
      <c r="B303" t="s">
        <v>115</v>
      </c>
      <c r="C303" s="16">
        <v>876.85</v>
      </c>
      <c r="D303" s="38">
        <v>4.64E-4</v>
      </c>
      <c r="E303" s="16">
        <v>4.0689999999999997E-3</v>
      </c>
      <c r="F303" s="16">
        <v>876.84593099999995</v>
      </c>
      <c r="G303" s="16">
        <v>0</v>
      </c>
      <c r="H303" s="16">
        <v>4.0689999999999997E-3</v>
      </c>
      <c r="I303" s="16">
        <v>-1.1E-4</v>
      </c>
      <c r="J303" s="39">
        <v>4.1790000000000004E-3</v>
      </c>
    </row>
    <row r="304" spans="1:10" ht="12" x14ac:dyDescent="0.2">
      <c r="A304" s="37" t="s">
        <v>65</v>
      </c>
      <c r="B304" t="s">
        <v>116</v>
      </c>
      <c r="C304" s="16">
        <v>1025.6099999999999</v>
      </c>
      <c r="D304" s="38">
        <v>-63.144883</v>
      </c>
      <c r="E304" s="16">
        <v>-647.62023099999999</v>
      </c>
      <c r="F304" s="16">
        <v>1673.230231</v>
      </c>
      <c r="G304" s="16">
        <v>-323.24</v>
      </c>
      <c r="H304" s="16">
        <v>-324.38023099999998</v>
      </c>
      <c r="I304" s="16">
        <v>82.023512999999994</v>
      </c>
      <c r="J304" s="39">
        <v>-406.40374400000002</v>
      </c>
    </row>
    <row r="305" spans="1:10" ht="12" x14ac:dyDescent="0.2">
      <c r="A305" s="37" t="s">
        <v>65</v>
      </c>
      <c r="B305" t="s">
        <v>117</v>
      </c>
      <c r="C305" s="16">
        <v>2226.85</v>
      </c>
      <c r="D305" s="38">
        <v>19.583683000000001</v>
      </c>
      <c r="E305" s="16">
        <v>436.09925500000003</v>
      </c>
      <c r="F305" s="16">
        <v>1790.7507450000001</v>
      </c>
      <c r="G305" s="16">
        <v>414.99</v>
      </c>
      <c r="H305" s="16">
        <v>21.109255000000001</v>
      </c>
      <c r="I305" s="16">
        <v>21.767211</v>
      </c>
      <c r="J305" s="39">
        <v>-0.65795599999999999</v>
      </c>
    </row>
    <row r="306" spans="1:10" ht="12" x14ac:dyDescent="0.2">
      <c r="A306" s="37" t="s">
        <v>66</v>
      </c>
      <c r="B306" t="s">
        <v>113</v>
      </c>
      <c r="C306" s="16">
        <v>757755.37</v>
      </c>
      <c r="D306" s="38">
        <v>1.1980329999999999</v>
      </c>
      <c r="E306" s="16">
        <v>9078.1594459999997</v>
      </c>
      <c r="F306" s="16">
        <v>748677.21055399999</v>
      </c>
      <c r="G306" s="16">
        <v>7062.42</v>
      </c>
      <c r="H306" s="16">
        <v>2015.739446</v>
      </c>
      <c r="I306" s="16">
        <v>3343.338694</v>
      </c>
      <c r="J306" s="39">
        <v>-1327.599248</v>
      </c>
    </row>
    <row r="307" spans="1:10" ht="12" x14ac:dyDescent="0.2">
      <c r="A307" s="37" t="s">
        <v>66</v>
      </c>
      <c r="B307" t="s">
        <v>114</v>
      </c>
      <c r="C307" s="16">
        <v>10605.37</v>
      </c>
      <c r="D307" s="38">
        <v>-1.782311</v>
      </c>
      <c r="E307" s="16">
        <v>-189.02071699999999</v>
      </c>
      <c r="F307" s="16">
        <v>10794.390717</v>
      </c>
      <c r="G307" s="16">
        <v>-346.52</v>
      </c>
      <c r="H307" s="16">
        <v>157.49928299999999</v>
      </c>
      <c r="I307" s="16">
        <v>153.41152600000001</v>
      </c>
      <c r="J307" s="39">
        <v>4.0877569999999999</v>
      </c>
    </row>
    <row r="308" spans="1:10" ht="12" x14ac:dyDescent="0.2">
      <c r="A308" s="37" t="s">
        <v>66</v>
      </c>
      <c r="B308" t="s">
        <v>115</v>
      </c>
      <c r="C308" s="16">
        <v>63.21</v>
      </c>
      <c r="D308" s="38">
        <v>4.64E-4</v>
      </c>
      <c r="E308" s="16">
        <v>2.9300000000000002E-4</v>
      </c>
      <c r="F308" s="16">
        <v>63.209707000000002</v>
      </c>
      <c r="G308" s="16">
        <v>0</v>
      </c>
      <c r="H308" s="16">
        <v>2.9300000000000002E-4</v>
      </c>
      <c r="I308" s="16">
        <v>-7.9999999999999996E-6</v>
      </c>
      <c r="J308" s="39">
        <v>3.01E-4</v>
      </c>
    </row>
    <row r="309" spans="1:10" ht="12" x14ac:dyDescent="0.2">
      <c r="A309" s="37" t="s">
        <v>66</v>
      </c>
      <c r="B309" t="s">
        <v>116</v>
      </c>
      <c r="C309" s="16">
        <v>118.21</v>
      </c>
      <c r="D309" s="38">
        <v>-63.144883</v>
      </c>
      <c r="E309" s="16">
        <v>-74.643566000000007</v>
      </c>
      <c r="F309" s="16">
        <v>192.853566</v>
      </c>
      <c r="G309" s="16">
        <v>-3.93</v>
      </c>
      <c r="H309" s="16">
        <v>-70.713566</v>
      </c>
      <c r="I309" s="16">
        <v>-23.872187</v>
      </c>
      <c r="J309" s="39">
        <v>-46.841379000000003</v>
      </c>
    </row>
    <row r="310" spans="1:10" ht="12" x14ac:dyDescent="0.2">
      <c r="A310" s="37" t="s">
        <v>66</v>
      </c>
      <c r="B310" t="s">
        <v>117</v>
      </c>
      <c r="C310" s="16">
        <v>3300.58</v>
      </c>
      <c r="D310" s="38">
        <v>19.583683000000001</v>
      </c>
      <c r="E310" s="16">
        <v>646.37513899999999</v>
      </c>
      <c r="F310" s="16">
        <v>2654.2048610000002</v>
      </c>
      <c r="G310" s="16">
        <v>601.99</v>
      </c>
      <c r="H310" s="16">
        <v>44.385139000000002</v>
      </c>
      <c r="I310" s="16">
        <v>45.360345000000002</v>
      </c>
      <c r="J310" s="39">
        <v>-0.97520600000000002</v>
      </c>
    </row>
    <row r="311" spans="1:10" ht="12" x14ac:dyDescent="0.2">
      <c r="A311" s="37" t="s">
        <v>67</v>
      </c>
      <c r="B311" t="s">
        <v>113</v>
      </c>
      <c r="C311" s="16">
        <v>34793.22</v>
      </c>
      <c r="D311" s="38">
        <v>1.1980329999999999</v>
      </c>
      <c r="E311" s="16">
        <v>416.83425999999997</v>
      </c>
      <c r="F311" s="16">
        <v>34376.385739999998</v>
      </c>
      <c r="G311" s="16">
        <v>336.34</v>
      </c>
      <c r="H311" s="16">
        <v>80.494259999999997</v>
      </c>
      <c r="I311" s="16">
        <v>141.45252500000001</v>
      </c>
      <c r="J311" s="39">
        <v>-60.958264999999997</v>
      </c>
    </row>
    <row r="312" spans="1:10" ht="12" x14ac:dyDescent="0.2">
      <c r="A312" s="37" t="s">
        <v>67</v>
      </c>
      <c r="B312" t="s">
        <v>114</v>
      </c>
      <c r="C312" s="16">
        <v>319.33</v>
      </c>
      <c r="D312" s="38">
        <v>-1.782311</v>
      </c>
      <c r="E312" s="16">
        <v>-5.6914550000000004</v>
      </c>
      <c r="F312" s="16">
        <v>325.021455</v>
      </c>
      <c r="G312" s="16">
        <v>1.99</v>
      </c>
      <c r="H312" s="16">
        <v>-7.6814549999999997</v>
      </c>
      <c r="I312" s="16">
        <v>-7.848122</v>
      </c>
      <c r="J312" s="39">
        <v>0.16666700000000001</v>
      </c>
    </row>
    <row r="313" spans="1:10" ht="12" x14ac:dyDescent="0.2">
      <c r="A313" s="37" t="s">
        <v>67</v>
      </c>
      <c r="B313" t="s">
        <v>115</v>
      </c>
      <c r="C313" s="16">
        <v>2.74</v>
      </c>
      <c r="D313" s="38">
        <v>4.64E-4</v>
      </c>
      <c r="E313" s="16">
        <v>1.2999999999999999E-5</v>
      </c>
      <c r="F313" s="16">
        <v>2.7399870000000002</v>
      </c>
      <c r="G313" s="16">
        <v>0</v>
      </c>
      <c r="H313" s="16">
        <v>1.2999999999999999E-5</v>
      </c>
      <c r="I313" s="16">
        <v>0</v>
      </c>
      <c r="J313" s="39">
        <v>1.2999999999999999E-5</v>
      </c>
    </row>
    <row r="314" spans="1:10" ht="12" x14ac:dyDescent="0.2">
      <c r="A314" s="37" t="s">
        <v>67</v>
      </c>
      <c r="B314" t="s">
        <v>116</v>
      </c>
      <c r="C314" s="16">
        <v>5.39</v>
      </c>
      <c r="D314" s="38">
        <v>-63.144883</v>
      </c>
      <c r="E314" s="16">
        <v>-3.4035090000000001</v>
      </c>
      <c r="F314" s="16">
        <v>8.7935090000000002</v>
      </c>
      <c r="G314" s="16">
        <v>-5.37</v>
      </c>
      <c r="H314" s="16">
        <v>1.966491</v>
      </c>
      <c r="I314" s="16">
        <v>4.102309</v>
      </c>
      <c r="J314" s="39">
        <v>-2.135818</v>
      </c>
    </row>
    <row r="315" spans="1:10" ht="12" x14ac:dyDescent="0.2">
      <c r="A315" s="37" t="s">
        <v>67</v>
      </c>
      <c r="B315" t="s">
        <v>117</v>
      </c>
      <c r="C315" s="16">
        <v>152.07</v>
      </c>
      <c r="D315" s="38">
        <v>19.583683000000001</v>
      </c>
      <c r="E315" s="16">
        <v>29.780906999999999</v>
      </c>
      <c r="F315" s="16">
        <v>122.28909299999999</v>
      </c>
      <c r="G315" s="16">
        <v>34.67</v>
      </c>
      <c r="H315" s="16">
        <v>-4.8890929999999999</v>
      </c>
      <c r="I315" s="16">
        <v>-4.8441609999999997</v>
      </c>
      <c r="J315" s="39">
        <v>-4.4932E-2</v>
      </c>
    </row>
    <row r="316" spans="1:10" ht="12" x14ac:dyDescent="0.2">
      <c r="A316" s="37" t="s">
        <v>68</v>
      </c>
      <c r="B316" t="s">
        <v>113</v>
      </c>
      <c r="C316" s="16">
        <v>871279.43</v>
      </c>
      <c r="D316" s="38">
        <v>1.1980329999999999</v>
      </c>
      <c r="E316" s="16">
        <v>10438.215156</v>
      </c>
      <c r="F316" s="16">
        <v>860841.21484399994</v>
      </c>
      <c r="G316" s="16">
        <v>11141.13</v>
      </c>
      <c r="H316" s="16">
        <v>-702.91484400000002</v>
      </c>
      <c r="I316" s="16">
        <v>823.580331</v>
      </c>
      <c r="J316" s="39">
        <v>-1526.495175</v>
      </c>
    </row>
    <row r="317" spans="1:10" ht="12" x14ac:dyDescent="0.2">
      <c r="A317" s="37" t="s">
        <v>68</v>
      </c>
      <c r="B317" t="s">
        <v>114</v>
      </c>
      <c r="C317" s="16">
        <v>106752.58</v>
      </c>
      <c r="D317" s="38">
        <v>-1.782311</v>
      </c>
      <c r="E317" s="16">
        <v>-1902.6633879999999</v>
      </c>
      <c r="F317" s="16">
        <v>108655.243388</v>
      </c>
      <c r="G317" s="16">
        <v>-1233.96</v>
      </c>
      <c r="H317" s="16">
        <v>-668.70338800000002</v>
      </c>
      <c r="I317" s="16">
        <v>-711.81328800000006</v>
      </c>
      <c r="J317" s="39">
        <v>43.109900000000003</v>
      </c>
    </row>
    <row r="318" spans="1:10" ht="12" x14ac:dyDescent="0.2">
      <c r="A318" s="37" t="s">
        <v>68</v>
      </c>
      <c r="B318" t="s">
        <v>115</v>
      </c>
      <c r="C318" s="16">
        <v>1253.81</v>
      </c>
      <c r="D318" s="38">
        <v>4.64E-4</v>
      </c>
      <c r="E318" s="16">
        <v>5.8170000000000001E-3</v>
      </c>
      <c r="F318" s="16">
        <v>1253.804183</v>
      </c>
      <c r="G318" s="16">
        <v>0</v>
      </c>
      <c r="H318" s="16">
        <v>5.8170000000000001E-3</v>
      </c>
      <c r="I318" s="16">
        <v>-1.5699999999999999E-4</v>
      </c>
      <c r="J318" s="39">
        <v>5.9740000000000001E-3</v>
      </c>
    </row>
    <row r="319" spans="1:10" ht="12" x14ac:dyDescent="0.2">
      <c r="A319" s="37" t="s">
        <v>68</v>
      </c>
      <c r="B319" t="s">
        <v>116</v>
      </c>
      <c r="C319" s="16">
        <v>1456.45</v>
      </c>
      <c r="D319" s="38">
        <v>-63.144883</v>
      </c>
      <c r="E319" s="16">
        <v>-919.67364299999997</v>
      </c>
      <c r="F319" s="16">
        <v>2376.1236429999999</v>
      </c>
      <c r="G319" s="16">
        <v>-661.69</v>
      </c>
      <c r="H319" s="16">
        <v>-257.98364299999997</v>
      </c>
      <c r="I319" s="16">
        <v>319.14287899999999</v>
      </c>
      <c r="J319" s="39">
        <v>-577.12652200000002</v>
      </c>
    </row>
    <row r="320" spans="1:10" ht="12" x14ac:dyDescent="0.2">
      <c r="A320" s="37" t="s">
        <v>68</v>
      </c>
      <c r="B320" t="s">
        <v>117</v>
      </c>
      <c r="C320" s="16">
        <v>3637.85</v>
      </c>
      <c r="D320" s="38">
        <v>19.583683000000001</v>
      </c>
      <c r="E320" s="16">
        <v>712.425028</v>
      </c>
      <c r="F320" s="16">
        <v>2925.4249719999998</v>
      </c>
      <c r="G320" s="16">
        <v>692.68</v>
      </c>
      <c r="H320" s="16">
        <v>19.745028000000001</v>
      </c>
      <c r="I320" s="16">
        <v>20.819886</v>
      </c>
      <c r="J320" s="39">
        <v>-1.0748580000000001</v>
      </c>
    </row>
    <row r="321" spans="1:10" ht="12" x14ac:dyDescent="0.2">
      <c r="A321" s="37" t="s">
        <v>69</v>
      </c>
      <c r="B321" t="s">
        <v>113</v>
      </c>
      <c r="C321" s="16">
        <v>8440265.8300000001</v>
      </c>
      <c r="D321" s="38">
        <v>1.1980329999999999</v>
      </c>
      <c r="E321" s="16">
        <v>101117.170539</v>
      </c>
      <c r="F321" s="16">
        <v>8339148.659461</v>
      </c>
      <c r="G321" s="16">
        <v>55733.65</v>
      </c>
      <c r="H321" s="16">
        <v>45383.520538999997</v>
      </c>
      <c r="I321" s="16">
        <v>60170.998143999997</v>
      </c>
      <c r="J321" s="39">
        <v>-14787.477605</v>
      </c>
    </row>
    <row r="322" spans="1:10" ht="12" x14ac:dyDescent="0.2">
      <c r="A322" s="37" t="s">
        <v>69</v>
      </c>
      <c r="B322" t="s">
        <v>114</v>
      </c>
      <c r="C322" s="16">
        <v>1233277.74</v>
      </c>
      <c r="D322" s="38">
        <v>-1.782311</v>
      </c>
      <c r="E322" s="16">
        <v>-21980.849573</v>
      </c>
      <c r="F322" s="16">
        <v>1255258.5895730001</v>
      </c>
      <c r="G322" s="16">
        <v>-20354.330000000002</v>
      </c>
      <c r="H322" s="16">
        <v>-1626.519573</v>
      </c>
      <c r="I322" s="16">
        <v>-2058.1946370000001</v>
      </c>
      <c r="J322" s="39">
        <v>431.67506400000002</v>
      </c>
    </row>
    <row r="323" spans="1:10" ht="12" x14ac:dyDescent="0.2">
      <c r="A323" s="37" t="s">
        <v>69</v>
      </c>
      <c r="B323" t="s">
        <v>115</v>
      </c>
      <c r="C323" s="16">
        <v>20553.53</v>
      </c>
      <c r="D323" s="38">
        <v>4.64E-4</v>
      </c>
      <c r="E323" s="16">
        <v>9.5363000000000003E-2</v>
      </c>
      <c r="F323" s="16">
        <v>20553.434636999998</v>
      </c>
      <c r="G323" s="16">
        <v>0</v>
      </c>
      <c r="H323" s="16">
        <v>9.5363000000000003E-2</v>
      </c>
      <c r="I323" s="16">
        <v>-2.5669999999999998E-3</v>
      </c>
      <c r="J323" s="39">
        <v>9.7930000000000003E-2</v>
      </c>
    </row>
    <row r="324" spans="1:10" ht="12" x14ac:dyDescent="0.2">
      <c r="A324" s="37" t="s">
        <v>69</v>
      </c>
      <c r="B324" t="s">
        <v>116</v>
      </c>
      <c r="C324" s="16">
        <v>31593.34</v>
      </c>
      <c r="D324" s="38">
        <v>-63.144883</v>
      </c>
      <c r="E324" s="16">
        <v>-19949.577462000001</v>
      </c>
      <c r="F324" s="16">
        <v>51542.917461999998</v>
      </c>
      <c r="G324" s="16">
        <v>-8378.44</v>
      </c>
      <c r="H324" s="16">
        <v>-11571.137462000001</v>
      </c>
      <c r="I324" s="16">
        <v>947.90159200000005</v>
      </c>
      <c r="J324" s="39">
        <v>-12519.039054000001</v>
      </c>
    </row>
    <row r="325" spans="1:10" ht="12" x14ac:dyDescent="0.2">
      <c r="A325" s="37" t="s">
        <v>69</v>
      </c>
      <c r="B325" t="s">
        <v>117</v>
      </c>
      <c r="C325" s="16">
        <v>76023.98</v>
      </c>
      <c r="D325" s="38">
        <v>19.583683000000001</v>
      </c>
      <c r="E325" s="16">
        <v>14888.295581</v>
      </c>
      <c r="F325" s="16">
        <v>61135.684418999997</v>
      </c>
      <c r="G325" s="16">
        <v>14098.84</v>
      </c>
      <c r="H325" s="16">
        <v>789.45558100000005</v>
      </c>
      <c r="I325" s="16">
        <v>811.91801699999996</v>
      </c>
      <c r="J325" s="39">
        <v>-22.462436</v>
      </c>
    </row>
    <row r="326" spans="1:10" ht="12" x14ac:dyDescent="0.2">
      <c r="A326" s="37" t="s">
        <v>70</v>
      </c>
      <c r="B326" t="s">
        <v>113</v>
      </c>
      <c r="C326" s="16">
        <v>32624370.82</v>
      </c>
      <c r="D326" s="38">
        <v>1.1980329999999999</v>
      </c>
      <c r="E326" s="16">
        <v>390850.73081500002</v>
      </c>
      <c r="F326" s="16">
        <v>32233520.089184999</v>
      </c>
      <c r="G326" s="16">
        <v>236524.95</v>
      </c>
      <c r="H326" s="16">
        <v>154325.78081500001</v>
      </c>
      <c r="I326" s="16">
        <v>211484.18821399999</v>
      </c>
      <c r="J326" s="39">
        <v>-57158.407399000003</v>
      </c>
    </row>
    <row r="327" spans="1:10" ht="12" x14ac:dyDescent="0.2">
      <c r="A327" s="37" t="s">
        <v>70</v>
      </c>
      <c r="B327" t="s">
        <v>114</v>
      </c>
      <c r="C327" s="16">
        <v>4704684.93</v>
      </c>
      <c r="D327" s="38">
        <v>-1.782311</v>
      </c>
      <c r="E327" s="16">
        <v>-83852.135152999996</v>
      </c>
      <c r="F327" s="16">
        <v>4788537.0651529999</v>
      </c>
      <c r="G327" s="16">
        <v>-69013.83</v>
      </c>
      <c r="H327" s="16">
        <v>-14838.305152999999</v>
      </c>
      <c r="I327" s="16">
        <v>-16640.600879000001</v>
      </c>
      <c r="J327" s="39">
        <v>1802.2957260000001</v>
      </c>
    </row>
    <row r="328" spans="1:10" ht="12" x14ac:dyDescent="0.2">
      <c r="A328" s="37" t="s">
        <v>70</v>
      </c>
      <c r="B328" t="s">
        <v>115</v>
      </c>
      <c r="C328" s="16">
        <v>71465.39</v>
      </c>
      <c r="D328" s="38">
        <v>4.64E-4</v>
      </c>
      <c r="E328" s="16">
        <v>0.33157999999999999</v>
      </c>
      <c r="F328" s="16">
        <v>71465.058420000001</v>
      </c>
      <c r="G328" s="16">
        <v>0</v>
      </c>
      <c r="H328" s="16">
        <v>0.33157999999999999</v>
      </c>
      <c r="I328" s="16">
        <v>-8.9280000000000002E-3</v>
      </c>
      <c r="J328" s="39">
        <v>0.34050799999999998</v>
      </c>
    </row>
    <row r="329" spans="1:10" ht="12" x14ac:dyDescent="0.2">
      <c r="A329" s="37" t="s">
        <v>70</v>
      </c>
      <c r="B329" t="s">
        <v>116</v>
      </c>
      <c r="C329" s="16">
        <v>68826.48</v>
      </c>
      <c r="D329" s="38">
        <v>-63.144883</v>
      </c>
      <c r="E329" s="16">
        <v>-43460.400014999999</v>
      </c>
      <c r="F329" s="16">
        <v>112286.880015</v>
      </c>
      <c r="G329" s="16">
        <v>-18014.900000000001</v>
      </c>
      <c r="H329" s="16">
        <v>-25445.500015000001</v>
      </c>
      <c r="I329" s="16">
        <v>1827.3806320000001</v>
      </c>
      <c r="J329" s="39">
        <v>-27272.880647000002</v>
      </c>
    </row>
    <row r="330" spans="1:10" ht="12" x14ac:dyDescent="0.2">
      <c r="A330" s="37" t="s">
        <v>70</v>
      </c>
      <c r="B330" t="s">
        <v>117</v>
      </c>
      <c r="C330" s="16">
        <v>122247.17</v>
      </c>
      <c r="D330" s="38">
        <v>19.583683000000001</v>
      </c>
      <c r="E330" s="16">
        <v>23940.498786</v>
      </c>
      <c r="F330" s="16">
        <v>98306.671214000002</v>
      </c>
      <c r="G330" s="16">
        <v>22559.9</v>
      </c>
      <c r="H330" s="16">
        <v>1380.598786</v>
      </c>
      <c r="I330" s="16">
        <v>1416.718564</v>
      </c>
      <c r="J330" s="39">
        <v>-36.119777999999997</v>
      </c>
    </row>
    <row r="331" spans="1:10" ht="12" x14ac:dyDescent="0.2">
      <c r="A331" s="37" t="s">
        <v>71</v>
      </c>
      <c r="B331" t="s">
        <v>113</v>
      </c>
      <c r="C331" s="16">
        <v>65605.570000000007</v>
      </c>
      <c r="D331" s="38">
        <v>1.1980329999999999</v>
      </c>
      <c r="E331" s="16">
        <v>785.97638300000006</v>
      </c>
      <c r="F331" s="16">
        <v>64819.593616999999</v>
      </c>
      <c r="G331" s="16">
        <v>550.98</v>
      </c>
      <c r="H331" s="16">
        <v>234.99638300000001</v>
      </c>
      <c r="I331" s="16">
        <v>349.93836700000003</v>
      </c>
      <c r="J331" s="39">
        <v>-114.94198400000001</v>
      </c>
    </row>
    <row r="332" spans="1:10" ht="12" x14ac:dyDescent="0.2">
      <c r="A332" s="37" t="s">
        <v>71</v>
      </c>
      <c r="B332" t="s">
        <v>114</v>
      </c>
      <c r="C332" s="16">
        <v>13.5</v>
      </c>
      <c r="D332" s="38">
        <v>-1.782311</v>
      </c>
      <c r="E332" s="16">
        <v>-0.24061199999999999</v>
      </c>
      <c r="F332" s="16">
        <v>13.740612</v>
      </c>
      <c r="G332" s="16">
        <v>-0.13</v>
      </c>
      <c r="H332" s="16">
        <v>-0.110612</v>
      </c>
      <c r="I332" s="16">
        <v>-0.115795</v>
      </c>
      <c r="J332" s="39">
        <v>5.1830000000000001E-3</v>
      </c>
    </row>
    <row r="333" spans="1:10" ht="12" x14ac:dyDescent="0.2">
      <c r="A333" s="37" t="s">
        <v>71</v>
      </c>
      <c r="B333" t="s">
        <v>115</v>
      </c>
      <c r="C333" s="16">
        <v>0.69</v>
      </c>
      <c r="D333" s="38">
        <v>4.64E-4</v>
      </c>
      <c r="E333" s="16">
        <v>3.0000000000000001E-6</v>
      </c>
      <c r="F333" s="16">
        <v>0.68999699999999997</v>
      </c>
      <c r="G333" s="16">
        <v>0</v>
      </c>
      <c r="H333" s="16">
        <v>3.0000000000000001E-6</v>
      </c>
      <c r="I333" s="16">
        <v>0</v>
      </c>
      <c r="J333" s="39">
        <v>3.0000000000000001E-6</v>
      </c>
    </row>
    <row r="334" spans="1:10" ht="12" x14ac:dyDescent="0.2">
      <c r="A334" s="37" t="s">
        <v>71</v>
      </c>
      <c r="B334" t="s">
        <v>116</v>
      </c>
      <c r="C334" s="16">
        <v>0.39</v>
      </c>
      <c r="D334" s="38">
        <v>-63.144883</v>
      </c>
      <c r="E334" s="16">
        <v>-0.24626500000000001</v>
      </c>
      <c r="F334" s="16">
        <v>0.63626499999999997</v>
      </c>
      <c r="G334" s="16">
        <v>-0.02</v>
      </c>
      <c r="H334" s="16">
        <v>-0.22626499999999999</v>
      </c>
      <c r="I334" s="16">
        <v>-7.1724999999999997E-2</v>
      </c>
      <c r="J334" s="39">
        <v>-0.15454000000000001</v>
      </c>
    </row>
    <row r="335" spans="1:10" ht="12" x14ac:dyDescent="0.2">
      <c r="A335" s="37" t="s">
        <v>71</v>
      </c>
      <c r="B335" t="s">
        <v>117</v>
      </c>
      <c r="C335" s="16">
        <v>92.52</v>
      </c>
      <c r="D335" s="38">
        <v>19.583683000000001</v>
      </c>
      <c r="E335" s="16">
        <v>18.118824</v>
      </c>
      <c r="F335" s="16">
        <v>74.401176000000007</v>
      </c>
      <c r="G335" s="16">
        <v>15.03</v>
      </c>
      <c r="H335" s="16">
        <v>3.0888239999999998</v>
      </c>
      <c r="I335" s="16">
        <v>3.1161599999999998</v>
      </c>
      <c r="J335" s="39">
        <v>-2.7335999999999999E-2</v>
      </c>
    </row>
    <row r="336" spans="1:10" ht="12" x14ac:dyDescent="0.2">
      <c r="A336" s="37" t="s">
        <v>72</v>
      </c>
      <c r="B336" t="s">
        <v>113</v>
      </c>
      <c r="C336" s="16">
        <v>66119.38</v>
      </c>
      <c r="D336" s="38">
        <v>1.1980329999999999</v>
      </c>
      <c r="E336" s="16">
        <v>792.13199699999996</v>
      </c>
      <c r="F336" s="16">
        <v>65327.248003000001</v>
      </c>
      <c r="G336" s="16">
        <v>453.27</v>
      </c>
      <c r="H336" s="16">
        <v>338.86199699999997</v>
      </c>
      <c r="I336" s="16">
        <v>454.704183</v>
      </c>
      <c r="J336" s="39">
        <v>-115.842186</v>
      </c>
    </row>
    <row r="337" spans="1:10" ht="12" x14ac:dyDescent="0.2">
      <c r="A337" s="37" t="s">
        <v>72</v>
      </c>
      <c r="B337" t="s">
        <v>114</v>
      </c>
      <c r="C337" s="16">
        <v>8410.86</v>
      </c>
      <c r="D337" s="38">
        <v>-1.782311</v>
      </c>
      <c r="E337" s="16">
        <v>-149.90771599999999</v>
      </c>
      <c r="F337" s="16">
        <v>8560.7677160000003</v>
      </c>
      <c r="G337" s="16">
        <v>-90.05</v>
      </c>
      <c r="H337" s="16">
        <v>-59.857716000000003</v>
      </c>
      <c r="I337" s="16">
        <v>-63.294432</v>
      </c>
      <c r="J337" s="39">
        <v>3.4367160000000001</v>
      </c>
    </row>
    <row r="338" spans="1:10" ht="12" x14ac:dyDescent="0.2">
      <c r="A338" s="37" t="s">
        <v>72</v>
      </c>
      <c r="B338" t="s">
        <v>115</v>
      </c>
      <c r="C338" s="16">
        <v>79.39</v>
      </c>
      <c r="D338" s="38">
        <v>4.64E-4</v>
      </c>
      <c r="E338" s="16">
        <v>3.68E-4</v>
      </c>
      <c r="F338" s="16">
        <v>79.389632000000006</v>
      </c>
      <c r="G338" s="16">
        <v>0</v>
      </c>
      <c r="H338" s="16">
        <v>3.68E-4</v>
      </c>
      <c r="I338" s="16">
        <v>-1.0000000000000001E-5</v>
      </c>
      <c r="J338" s="39">
        <v>3.7800000000000003E-4</v>
      </c>
    </row>
    <row r="339" spans="1:10" ht="12" x14ac:dyDescent="0.2">
      <c r="A339" s="37" t="s">
        <v>72</v>
      </c>
      <c r="B339" t="s">
        <v>116</v>
      </c>
      <c r="C339" s="16">
        <v>52.3</v>
      </c>
      <c r="D339" s="38">
        <v>-63.144883</v>
      </c>
      <c r="E339" s="16">
        <v>-33.024774000000001</v>
      </c>
      <c r="F339" s="16">
        <v>85.324774000000005</v>
      </c>
      <c r="G339" s="16">
        <v>-19.12</v>
      </c>
      <c r="H339" s="16">
        <v>-13.904774</v>
      </c>
      <c r="I339" s="16">
        <v>6.8193960000000002</v>
      </c>
      <c r="J339" s="39">
        <v>-20.724170000000001</v>
      </c>
    </row>
    <row r="340" spans="1:10" ht="12" x14ac:dyDescent="0.2">
      <c r="A340" s="37" t="s">
        <v>72</v>
      </c>
      <c r="B340" t="s">
        <v>117</v>
      </c>
      <c r="C340" s="16">
        <v>16721.05</v>
      </c>
      <c r="D340" s="38">
        <v>19.583683000000001</v>
      </c>
      <c r="E340" s="16">
        <v>3274.5974999999999</v>
      </c>
      <c r="F340" s="16">
        <v>13446.452499999999</v>
      </c>
      <c r="G340" s="16">
        <v>3334.58</v>
      </c>
      <c r="H340" s="16">
        <v>-59.982500000000002</v>
      </c>
      <c r="I340" s="16">
        <v>-55.042012999999997</v>
      </c>
      <c r="J340" s="39">
        <v>-4.9404870000000001</v>
      </c>
    </row>
    <row r="341" spans="1:10" ht="12" x14ac:dyDescent="0.2">
      <c r="A341" s="37" t="s">
        <v>73</v>
      </c>
      <c r="B341" t="s">
        <v>113</v>
      </c>
      <c r="C341" s="16">
        <v>31218.12</v>
      </c>
      <c r="D341" s="38">
        <v>1.1980329999999999</v>
      </c>
      <c r="E341" s="16">
        <v>374.00338199999999</v>
      </c>
      <c r="F341" s="16">
        <v>30844.116618</v>
      </c>
      <c r="G341" s="16">
        <v>262.26</v>
      </c>
      <c r="H341" s="16">
        <v>111.743382</v>
      </c>
      <c r="I341" s="16">
        <v>166.438016</v>
      </c>
      <c r="J341" s="39">
        <v>-54.694634000000001</v>
      </c>
    </row>
    <row r="342" spans="1:10" ht="12" x14ac:dyDescent="0.2">
      <c r="A342" s="37" t="s">
        <v>74</v>
      </c>
      <c r="B342" t="s">
        <v>113</v>
      </c>
      <c r="C342" s="16">
        <v>1154987.29</v>
      </c>
      <c r="D342" s="38">
        <v>1.1980329999999999</v>
      </c>
      <c r="E342" s="16">
        <v>13837.128962000001</v>
      </c>
      <c r="F342" s="16">
        <v>1141150.1610379999</v>
      </c>
      <c r="G342" s="16">
        <v>10517.24</v>
      </c>
      <c r="H342" s="16">
        <v>3319.888962</v>
      </c>
      <c r="I342" s="16">
        <v>5343.4447399999999</v>
      </c>
      <c r="J342" s="39">
        <v>-2023.5557779999999</v>
      </c>
    </row>
    <row r="343" spans="1:10" ht="12" x14ac:dyDescent="0.2">
      <c r="A343" s="37" t="s">
        <v>74</v>
      </c>
      <c r="B343" t="s">
        <v>114</v>
      </c>
      <c r="C343" s="16">
        <v>82392.47</v>
      </c>
      <c r="D343" s="38">
        <v>-1.782311</v>
      </c>
      <c r="E343" s="16">
        <v>-1468.490372</v>
      </c>
      <c r="F343" s="16">
        <v>83860.960372000001</v>
      </c>
      <c r="G343" s="16">
        <v>-767.29</v>
      </c>
      <c r="H343" s="16">
        <v>-701.20037200000002</v>
      </c>
      <c r="I343" s="16">
        <v>-734.63334099999997</v>
      </c>
      <c r="J343" s="39">
        <v>33.432969</v>
      </c>
    </row>
    <row r="344" spans="1:10" ht="12" x14ac:dyDescent="0.2">
      <c r="A344" s="37" t="s">
        <v>74</v>
      </c>
      <c r="B344" t="s">
        <v>115</v>
      </c>
      <c r="C344" s="16">
        <v>1606.67</v>
      </c>
      <c r="D344" s="38">
        <v>4.64E-4</v>
      </c>
      <c r="E344" s="16">
        <v>7.4539999999999997E-3</v>
      </c>
      <c r="F344" s="16">
        <v>1606.662546</v>
      </c>
      <c r="G344" s="16">
        <v>0</v>
      </c>
      <c r="H344" s="16">
        <v>7.4539999999999997E-3</v>
      </c>
      <c r="I344" s="16">
        <v>-2.0100000000000001E-4</v>
      </c>
      <c r="J344" s="39">
        <v>7.6550000000000003E-3</v>
      </c>
    </row>
    <row r="345" spans="1:10" ht="12" x14ac:dyDescent="0.2">
      <c r="A345" s="37" t="s">
        <v>74</v>
      </c>
      <c r="B345" t="s">
        <v>116</v>
      </c>
      <c r="C345" s="16">
        <v>980.71</v>
      </c>
      <c r="D345" s="38">
        <v>-63.144883</v>
      </c>
      <c r="E345" s="16">
        <v>-619.26817800000003</v>
      </c>
      <c r="F345" s="16">
        <v>1599.9781780000001</v>
      </c>
      <c r="G345" s="16">
        <v>-450.83</v>
      </c>
      <c r="H345" s="16">
        <v>-168.43817799999999</v>
      </c>
      <c r="I345" s="16">
        <v>220.173687</v>
      </c>
      <c r="J345" s="39">
        <v>-388.61186500000002</v>
      </c>
    </row>
    <row r="346" spans="1:10" ht="12" x14ac:dyDescent="0.2">
      <c r="A346" s="37" t="s">
        <v>74</v>
      </c>
      <c r="B346" t="s">
        <v>117</v>
      </c>
      <c r="C346" s="16">
        <v>21607.5</v>
      </c>
      <c r="D346" s="38">
        <v>19.583683000000001</v>
      </c>
      <c r="E346" s="16">
        <v>4231.5443990000003</v>
      </c>
      <c r="F346" s="16">
        <v>17375.955601000001</v>
      </c>
      <c r="G346" s="16">
        <v>4026.44</v>
      </c>
      <c r="H346" s="16">
        <v>205.104399</v>
      </c>
      <c r="I346" s="16">
        <v>211.48866100000001</v>
      </c>
      <c r="J346" s="39">
        <v>-6.3842619999999997</v>
      </c>
    </row>
    <row r="347" spans="1:10" ht="12" x14ac:dyDescent="0.2">
      <c r="A347" s="37" t="s">
        <v>12</v>
      </c>
      <c r="B347" t="s">
        <v>113</v>
      </c>
      <c r="C347" s="16">
        <v>1905142.2</v>
      </c>
      <c r="D347" s="38">
        <v>1.1980329999999999</v>
      </c>
      <c r="E347" s="16">
        <v>22824.232390000001</v>
      </c>
      <c r="F347" s="16">
        <v>1882317.9676099999</v>
      </c>
      <c r="G347" s="16">
        <v>13845.94</v>
      </c>
      <c r="H347" s="16">
        <v>8978.2923900000005</v>
      </c>
      <c r="I347" s="16">
        <v>12316.131289999999</v>
      </c>
      <c r="J347" s="39">
        <v>-3337.8389000000002</v>
      </c>
    </row>
    <row r="348" spans="1:10" ht="12" x14ac:dyDescent="0.2">
      <c r="A348" s="37" t="s">
        <v>12</v>
      </c>
      <c r="B348" t="s">
        <v>114</v>
      </c>
      <c r="C348" s="16">
        <v>120600.34</v>
      </c>
      <c r="D348" s="38">
        <v>-1.782311</v>
      </c>
      <c r="E348" s="16">
        <v>-2149.4735909999999</v>
      </c>
      <c r="F348" s="16">
        <v>122749.813591</v>
      </c>
      <c r="G348" s="16">
        <v>-2145.52</v>
      </c>
      <c r="H348" s="16">
        <v>-3.9535909999999999</v>
      </c>
      <c r="I348" s="16">
        <v>-48.040483999999999</v>
      </c>
      <c r="J348" s="39">
        <v>44.086893000000003</v>
      </c>
    </row>
    <row r="349" spans="1:10" ht="12" x14ac:dyDescent="0.2">
      <c r="A349" s="37" t="s">
        <v>12</v>
      </c>
      <c r="B349" t="s">
        <v>115</v>
      </c>
      <c r="C349" s="16">
        <v>2734.57</v>
      </c>
      <c r="D349" s="38">
        <v>4.64E-4</v>
      </c>
      <c r="E349" s="16">
        <v>1.2688E-2</v>
      </c>
      <c r="F349" s="16">
        <v>2734.5573119999999</v>
      </c>
      <c r="G349" s="16">
        <v>0</v>
      </c>
      <c r="H349" s="16">
        <v>1.2688E-2</v>
      </c>
      <c r="I349" s="16">
        <v>-3.4200000000000002E-4</v>
      </c>
      <c r="J349" s="39">
        <v>1.303E-2</v>
      </c>
    </row>
    <row r="350" spans="1:10" ht="12" x14ac:dyDescent="0.2">
      <c r="A350" s="37" t="s">
        <v>12</v>
      </c>
      <c r="B350" t="s">
        <v>116</v>
      </c>
      <c r="C350" s="16">
        <v>1734.96</v>
      </c>
      <c r="D350" s="38">
        <v>-63.144883</v>
      </c>
      <c r="E350" s="16">
        <v>-1095.538456</v>
      </c>
      <c r="F350" s="16">
        <v>2830.4984559999998</v>
      </c>
      <c r="G350" s="16">
        <v>-234.55</v>
      </c>
      <c r="H350" s="16">
        <v>-860.98845600000004</v>
      </c>
      <c r="I350" s="16">
        <v>-173.500776</v>
      </c>
      <c r="J350" s="39">
        <v>-687.48767999999995</v>
      </c>
    </row>
    <row r="351" spans="1:10" ht="12" x14ac:dyDescent="0.2">
      <c r="A351" s="37" t="s">
        <v>12</v>
      </c>
      <c r="B351" t="s">
        <v>117</v>
      </c>
      <c r="C351" s="16">
        <v>7284.05</v>
      </c>
      <c r="D351" s="38">
        <v>19.583683000000001</v>
      </c>
      <c r="E351" s="16">
        <v>1426.4852940000001</v>
      </c>
      <c r="F351" s="16">
        <v>5857.5647060000001</v>
      </c>
      <c r="G351" s="16">
        <v>1312.1</v>
      </c>
      <c r="H351" s="16">
        <v>114.385294</v>
      </c>
      <c r="I351" s="16">
        <v>116.537476</v>
      </c>
      <c r="J351" s="39">
        <v>-2.1521819999999998</v>
      </c>
    </row>
    <row r="352" spans="1:10" ht="12" x14ac:dyDescent="0.2">
      <c r="A352" s="37" t="s">
        <v>75</v>
      </c>
      <c r="B352" t="s">
        <v>113</v>
      </c>
      <c r="C352" s="16">
        <v>4210014.16</v>
      </c>
      <c r="D352" s="38">
        <v>1.1980329999999999</v>
      </c>
      <c r="E352" s="16">
        <v>50437.359245</v>
      </c>
      <c r="F352" s="16">
        <v>4159576.8007550002</v>
      </c>
      <c r="G352" s="16">
        <v>35013.019999999997</v>
      </c>
      <c r="H352" s="16">
        <v>15424.339244999999</v>
      </c>
      <c r="I352" s="16">
        <v>22800.349829999999</v>
      </c>
      <c r="J352" s="39">
        <v>-7376.010585</v>
      </c>
    </row>
    <row r="353" spans="1:10" ht="12" x14ac:dyDescent="0.2">
      <c r="A353" s="37" t="s">
        <v>75</v>
      </c>
      <c r="B353" t="s">
        <v>114</v>
      </c>
      <c r="C353" s="16">
        <v>767195.03</v>
      </c>
      <c r="D353" s="38">
        <v>-1.782311</v>
      </c>
      <c r="E353" s="16">
        <v>-13673.804367999999</v>
      </c>
      <c r="F353" s="16">
        <v>780868.83436800004</v>
      </c>
      <c r="G353" s="16">
        <v>-10787.62</v>
      </c>
      <c r="H353" s="16">
        <v>-2886.1843680000002</v>
      </c>
      <c r="I353" s="16">
        <v>-3179.6129759999999</v>
      </c>
      <c r="J353" s="39">
        <v>293.428608</v>
      </c>
    </row>
    <row r="354" spans="1:10" ht="12" x14ac:dyDescent="0.2">
      <c r="A354" s="37" t="s">
        <v>75</v>
      </c>
      <c r="B354" t="s">
        <v>115</v>
      </c>
      <c r="C354" s="16">
        <v>10053.379999999999</v>
      </c>
      <c r="D354" s="38">
        <v>4.64E-4</v>
      </c>
      <c r="E354" s="16">
        <v>4.6644999999999999E-2</v>
      </c>
      <c r="F354" s="16">
        <v>10053.333355000001</v>
      </c>
      <c r="G354" s="16">
        <v>0</v>
      </c>
      <c r="H354" s="16">
        <v>4.6644999999999999E-2</v>
      </c>
      <c r="I354" s="16">
        <v>-1.256E-3</v>
      </c>
      <c r="J354" s="39">
        <v>4.7900999999999999E-2</v>
      </c>
    </row>
    <row r="355" spans="1:10" ht="12" x14ac:dyDescent="0.2">
      <c r="A355" s="37" t="s">
        <v>75</v>
      </c>
      <c r="B355" t="s">
        <v>116</v>
      </c>
      <c r="C355" s="16">
        <v>10034.459999999999</v>
      </c>
      <c r="D355" s="38">
        <v>-63.144883</v>
      </c>
      <c r="E355" s="16">
        <v>-6336.2479899999998</v>
      </c>
      <c r="F355" s="16">
        <v>16370.707990000001</v>
      </c>
      <c r="G355" s="16">
        <v>-2638.92</v>
      </c>
      <c r="H355" s="16">
        <v>-3697.3279900000002</v>
      </c>
      <c r="I355" s="16">
        <v>278.88334600000002</v>
      </c>
      <c r="J355" s="39">
        <v>-3976.2113359999998</v>
      </c>
    </row>
    <row r="356" spans="1:10" ht="12" x14ac:dyDescent="0.2">
      <c r="A356" s="37" t="s">
        <v>75</v>
      </c>
      <c r="B356" t="s">
        <v>117</v>
      </c>
      <c r="C356" s="16">
        <v>13080.19</v>
      </c>
      <c r="D356" s="38">
        <v>19.583683000000001</v>
      </c>
      <c r="E356" s="16">
        <v>2561.5830030000002</v>
      </c>
      <c r="F356" s="16">
        <v>10518.606997000001</v>
      </c>
      <c r="G356" s="16">
        <v>2415.23</v>
      </c>
      <c r="H356" s="16">
        <v>146.353003</v>
      </c>
      <c r="I356" s="16">
        <v>150.21774300000001</v>
      </c>
      <c r="J356" s="39">
        <v>-3.8647399999999998</v>
      </c>
    </row>
    <row r="357" spans="1:10" ht="12" x14ac:dyDescent="0.2">
      <c r="A357" s="37" t="s">
        <v>76</v>
      </c>
      <c r="B357" t="s">
        <v>113</v>
      </c>
      <c r="C357" s="16">
        <v>45134.77</v>
      </c>
      <c r="D357" s="38">
        <v>1.1980329999999999</v>
      </c>
      <c r="E357" s="16">
        <v>540.72944199999995</v>
      </c>
      <c r="F357" s="16">
        <v>44594.040558000001</v>
      </c>
      <c r="G357" s="16">
        <v>400.03</v>
      </c>
      <c r="H357" s="16">
        <v>140.699442</v>
      </c>
      <c r="I357" s="16">
        <v>219.776265</v>
      </c>
      <c r="J357" s="39">
        <v>-79.076823000000005</v>
      </c>
    </row>
    <row r="358" spans="1:10" ht="12" x14ac:dyDescent="0.2">
      <c r="A358" s="37" t="s">
        <v>76</v>
      </c>
      <c r="B358" t="s">
        <v>114</v>
      </c>
      <c r="C358" s="16">
        <v>7065.39</v>
      </c>
      <c r="D358" s="38">
        <v>-1.782311</v>
      </c>
      <c r="E358" s="16">
        <v>-125.927251</v>
      </c>
      <c r="F358" s="16">
        <v>7191.3172510000004</v>
      </c>
      <c r="G358" s="16">
        <v>-101.82</v>
      </c>
      <c r="H358" s="16">
        <v>-24.107251000000002</v>
      </c>
      <c r="I358" s="16">
        <v>-27.021003</v>
      </c>
      <c r="J358" s="39">
        <v>2.9137520000000001</v>
      </c>
    </row>
    <row r="359" spans="1:10" ht="12" x14ac:dyDescent="0.2">
      <c r="A359" s="37" t="s">
        <v>76</v>
      </c>
      <c r="B359" t="s">
        <v>115</v>
      </c>
      <c r="C359" s="16">
        <v>33.369999999999997</v>
      </c>
      <c r="D359" s="38">
        <v>4.64E-4</v>
      </c>
      <c r="E359" s="16">
        <v>1.55E-4</v>
      </c>
      <c r="F359" s="16">
        <v>33.369844999999998</v>
      </c>
      <c r="G359" s="16">
        <v>0</v>
      </c>
      <c r="H359" s="16">
        <v>1.55E-4</v>
      </c>
      <c r="I359" s="16">
        <v>-3.9999999999999998E-6</v>
      </c>
      <c r="J359" s="39">
        <v>1.5899999999999999E-4</v>
      </c>
    </row>
    <row r="360" spans="1:10" ht="12" x14ac:dyDescent="0.2">
      <c r="A360" s="37" t="s">
        <v>76</v>
      </c>
      <c r="B360" t="s">
        <v>116</v>
      </c>
      <c r="C360" s="16">
        <v>52.78</v>
      </c>
      <c r="D360" s="38">
        <v>-63.144883</v>
      </c>
      <c r="E360" s="16">
        <v>-33.327869</v>
      </c>
      <c r="F360" s="16">
        <v>86.107868999999994</v>
      </c>
      <c r="G360" s="16">
        <v>-16.489999999999998</v>
      </c>
      <c r="H360" s="16">
        <v>-16.837869000000001</v>
      </c>
      <c r="I360" s="16">
        <v>4.0765029999999998</v>
      </c>
      <c r="J360" s="39">
        <v>-20.914372</v>
      </c>
    </row>
    <row r="361" spans="1:10" ht="12" x14ac:dyDescent="0.2">
      <c r="A361" s="37" t="s">
        <v>76</v>
      </c>
      <c r="B361" t="s">
        <v>117</v>
      </c>
      <c r="C361" s="16">
        <v>13373.2</v>
      </c>
      <c r="D361" s="38">
        <v>19.583683000000001</v>
      </c>
      <c r="E361" s="16">
        <v>2618.965154</v>
      </c>
      <c r="F361" s="16">
        <v>10754.234845999999</v>
      </c>
      <c r="G361" s="16">
        <v>2474.4</v>
      </c>
      <c r="H361" s="16">
        <v>144.56515400000001</v>
      </c>
      <c r="I361" s="16">
        <v>148.516468</v>
      </c>
      <c r="J361" s="39">
        <v>-3.951314</v>
      </c>
    </row>
    <row r="362" spans="1:10" ht="12" x14ac:dyDescent="0.2">
      <c r="A362" s="37" t="s">
        <v>77</v>
      </c>
      <c r="B362" t="s">
        <v>113</v>
      </c>
      <c r="C362" s="16">
        <v>44435.48</v>
      </c>
      <c r="D362" s="38">
        <v>1.1980329999999999</v>
      </c>
      <c r="E362" s="16">
        <v>532.35171700000001</v>
      </c>
      <c r="F362" s="16">
        <v>43903.128282999998</v>
      </c>
      <c r="G362" s="16">
        <v>1066.8800000000001</v>
      </c>
      <c r="H362" s="16">
        <v>-534.52828299999999</v>
      </c>
      <c r="I362" s="16">
        <v>-456.67662799999999</v>
      </c>
      <c r="J362" s="39">
        <v>-77.851654999999994</v>
      </c>
    </row>
    <row r="363" spans="1:10" ht="12" x14ac:dyDescent="0.2">
      <c r="A363" s="37" t="s">
        <v>77</v>
      </c>
      <c r="B363" t="s">
        <v>114</v>
      </c>
      <c r="C363" s="16">
        <v>3463.47</v>
      </c>
      <c r="D363" s="38">
        <v>-1.782311</v>
      </c>
      <c r="E363" s="16">
        <v>-61.729821000000001</v>
      </c>
      <c r="F363" s="16">
        <v>3525.1998210000002</v>
      </c>
      <c r="G363" s="16">
        <v>-35.39</v>
      </c>
      <c r="H363" s="16">
        <v>-26.339821000000001</v>
      </c>
      <c r="I363" s="16">
        <v>-27.774668999999999</v>
      </c>
      <c r="J363" s="39">
        <v>1.4348479999999999</v>
      </c>
    </row>
    <row r="364" spans="1:10" ht="12" x14ac:dyDescent="0.2">
      <c r="A364" s="37" t="s">
        <v>77</v>
      </c>
      <c r="B364" t="s">
        <v>115</v>
      </c>
      <c r="C364" s="16">
        <v>25.08</v>
      </c>
      <c r="D364" s="38">
        <v>4.64E-4</v>
      </c>
      <c r="E364" s="16">
        <v>1.16E-4</v>
      </c>
      <c r="F364" s="16">
        <v>25.079884</v>
      </c>
      <c r="G364" s="16">
        <v>0</v>
      </c>
      <c r="H364" s="16">
        <v>1.16E-4</v>
      </c>
      <c r="I364" s="16">
        <v>-3.0000000000000001E-6</v>
      </c>
      <c r="J364" s="39">
        <v>1.1900000000000001E-4</v>
      </c>
    </row>
    <row r="365" spans="1:10" ht="12" x14ac:dyDescent="0.2">
      <c r="A365" s="37" t="s">
        <v>77</v>
      </c>
      <c r="B365" t="s">
        <v>116</v>
      </c>
      <c r="C365" s="16">
        <v>39.56</v>
      </c>
      <c r="D365" s="38">
        <v>-63.144883</v>
      </c>
      <c r="E365" s="16">
        <v>-24.980115999999999</v>
      </c>
      <c r="F365" s="16">
        <v>64.540115999999998</v>
      </c>
      <c r="G365" s="16">
        <v>-25.69</v>
      </c>
      <c r="H365" s="16">
        <v>0.70988399999999996</v>
      </c>
      <c r="I365" s="16">
        <v>16.385757000000002</v>
      </c>
      <c r="J365" s="39">
        <v>-15.675872999999999</v>
      </c>
    </row>
    <row r="366" spans="1:10" ht="12" x14ac:dyDescent="0.2">
      <c r="A366" s="37" t="s">
        <v>77</v>
      </c>
      <c r="B366" t="s">
        <v>117</v>
      </c>
      <c r="C366" s="16">
        <v>7056.67</v>
      </c>
      <c r="D366" s="38">
        <v>19.583683000000001</v>
      </c>
      <c r="E366" s="16">
        <v>1381.9559139999999</v>
      </c>
      <c r="F366" s="16">
        <v>5674.714086</v>
      </c>
      <c r="G366" s="16">
        <v>1601.68</v>
      </c>
      <c r="H366" s="16">
        <v>-219.724086</v>
      </c>
      <c r="I366" s="16">
        <v>-217.63908599999999</v>
      </c>
      <c r="J366" s="39">
        <v>-2.085</v>
      </c>
    </row>
    <row r="367" spans="1:10" ht="12" x14ac:dyDescent="0.2">
      <c r="A367" s="37" t="s">
        <v>78</v>
      </c>
      <c r="B367" t="s">
        <v>113</v>
      </c>
      <c r="C367" s="16">
        <v>1859840.03</v>
      </c>
      <c r="D367" s="38">
        <v>1.1980329999999999</v>
      </c>
      <c r="E367" s="16">
        <v>22281.497441</v>
      </c>
      <c r="F367" s="16">
        <v>1837558.532559</v>
      </c>
      <c r="G367" s="16">
        <v>14104.92</v>
      </c>
      <c r="H367" s="16">
        <v>8176.5774410000004</v>
      </c>
      <c r="I367" s="16">
        <v>11435.046231</v>
      </c>
      <c r="J367" s="39">
        <v>-3258.4687899999999</v>
      </c>
    </row>
    <row r="368" spans="1:10" ht="12" x14ac:dyDescent="0.2">
      <c r="A368" s="37" t="s">
        <v>78</v>
      </c>
      <c r="B368" t="s">
        <v>114</v>
      </c>
      <c r="C368" s="16">
        <v>200044.34</v>
      </c>
      <c r="D368" s="38">
        <v>-1.782311</v>
      </c>
      <c r="E368" s="16">
        <v>-3565.4130479999999</v>
      </c>
      <c r="F368" s="16">
        <v>203609.75304800001</v>
      </c>
      <c r="G368" s="16">
        <v>-2544.4899999999998</v>
      </c>
      <c r="H368" s="16">
        <v>-1020.923048</v>
      </c>
      <c r="I368" s="16">
        <v>-1096.998049</v>
      </c>
      <c r="J368" s="39">
        <v>76.075001</v>
      </c>
    </row>
    <row r="369" spans="1:10" ht="12" x14ac:dyDescent="0.2">
      <c r="A369" s="37" t="s">
        <v>78</v>
      </c>
      <c r="B369" t="s">
        <v>115</v>
      </c>
      <c r="C369" s="16">
        <v>3025.87</v>
      </c>
      <c r="D369" s="38">
        <v>4.64E-4</v>
      </c>
      <c r="E369" s="16">
        <v>1.4038999999999999E-2</v>
      </c>
      <c r="F369" s="16">
        <v>3025.8559610000002</v>
      </c>
      <c r="G369" s="16">
        <v>0</v>
      </c>
      <c r="H369" s="16">
        <v>1.4038999999999999E-2</v>
      </c>
      <c r="I369" s="16">
        <v>-3.7800000000000003E-4</v>
      </c>
      <c r="J369" s="39">
        <v>1.4416999999999999E-2</v>
      </c>
    </row>
    <row r="370" spans="1:10" ht="12" x14ac:dyDescent="0.2">
      <c r="A370" s="37" t="s">
        <v>78</v>
      </c>
      <c r="B370" t="s">
        <v>116</v>
      </c>
      <c r="C370" s="16">
        <v>2833.43</v>
      </c>
      <c r="D370" s="38">
        <v>-63.144883</v>
      </c>
      <c r="E370" s="16">
        <v>-1789.166048</v>
      </c>
      <c r="F370" s="16">
        <v>4622.5960480000003</v>
      </c>
      <c r="G370" s="16">
        <v>-843.09</v>
      </c>
      <c r="H370" s="16">
        <v>-946.07604800000001</v>
      </c>
      <c r="I370" s="16">
        <v>176.68655999999999</v>
      </c>
      <c r="J370" s="39">
        <v>-1122.762608</v>
      </c>
    </row>
    <row r="371" spans="1:10" ht="12" x14ac:dyDescent="0.2">
      <c r="A371" s="37" t="s">
        <v>78</v>
      </c>
      <c r="B371" t="s">
        <v>117</v>
      </c>
      <c r="C371" s="16">
        <v>7207.79</v>
      </c>
      <c r="D371" s="38">
        <v>19.583683000000001</v>
      </c>
      <c r="E371" s="16">
        <v>1411.5507769999999</v>
      </c>
      <c r="F371" s="16">
        <v>5796.2392229999996</v>
      </c>
      <c r="G371" s="16">
        <v>1336.23</v>
      </c>
      <c r="H371" s="16">
        <v>75.320777000000007</v>
      </c>
      <c r="I371" s="16">
        <v>77.450427000000005</v>
      </c>
      <c r="J371" s="39">
        <v>-2.1296499999999998</v>
      </c>
    </row>
    <row r="372" spans="1:10" ht="12" x14ac:dyDescent="0.2">
      <c r="A372" s="37" t="s">
        <v>79</v>
      </c>
      <c r="B372" t="s">
        <v>113</v>
      </c>
      <c r="C372" s="16">
        <v>29946.27</v>
      </c>
      <c r="D372" s="38">
        <v>1.1980329999999999</v>
      </c>
      <c r="E372" s="16">
        <v>358.76619899999997</v>
      </c>
      <c r="F372" s="16">
        <v>29587.503800999999</v>
      </c>
      <c r="G372" s="16">
        <v>343.63</v>
      </c>
      <c r="H372" s="16">
        <v>15.136199</v>
      </c>
      <c r="I372" s="16">
        <v>67.602531999999997</v>
      </c>
      <c r="J372" s="39">
        <v>-52.466332999999999</v>
      </c>
    </row>
    <row r="373" spans="1:10" ht="12" x14ac:dyDescent="0.2">
      <c r="A373" s="37" t="s">
        <v>79</v>
      </c>
      <c r="B373" t="s">
        <v>114</v>
      </c>
      <c r="C373" s="16">
        <v>3685.98</v>
      </c>
      <c r="D373" s="38">
        <v>-1.782311</v>
      </c>
      <c r="E373" s="16">
        <v>-65.695640999999995</v>
      </c>
      <c r="F373" s="16">
        <v>3751.6756409999998</v>
      </c>
      <c r="G373" s="16">
        <v>-49.11</v>
      </c>
      <c r="H373" s="16">
        <v>-16.585640999999999</v>
      </c>
      <c r="I373" s="16">
        <v>-18.011973999999999</v>
      </c>
      <c r="J373" s="39">
        <v>1.4263330000000001</v>
      </c>
    </row>
    <row r="374" spans="1:10" ht="12" x14ac:dyDescent="0.2">
      <c r="A374" s="37" t="s">
        <v>79</v>
      </c>
      <c r="B374" t="s">
        <v>115</v>
      </c>
      <c r="C374" s="16">
        <v>17.72</v>
      </c>
      <c r="D374" s="38">
        <v>4.64E-4</v>
      </c>
      <c r="E374" s="16">
        <v>8.2000000000000001E-5</v>
      </c>
      <c r="F374" s="16">
        <v>17.719918</v>
      </c>
      <c r="G374" s="16">
        <v>0</v>
      </c>
      <c r="H374" s="16">
        <v>8.2000000000000001E-5</v>
      </c>
      <c r="I374" s="16">
        <v>-1.9999999999999999E-6</v>
      </c>
      <c r="J374" s="39">
        <v>8.3999999999999995E-5</v>
      </c>
    </row>
    <row r="375" spans="1:10" ht="12" x14ac:dyDescent="0.2">
      <c r="A375" s="37" t="s">
        <v>79</v>
      </c>
      <c r="B375" t="s">
        <v>116</v>
      </c>
      <c r="C375" s="16">
        <v>35.909999999999997</v>
      </c>
      <c r="D375" s="38">
        <v>-63.144883</v>
      </c>
      <c r="E375" s="16">
        <v>-22.675326999999999</v>
      </c>
      <c r="F375" s="16">
        <v>58.585326999999999</v>
      </c>
      <c r="G375" s="16">
        <v>-6.45</v>
      </c>
      <c r="H375" s="16">
        <v>-16.225327</v>
      </c>
      <c r="I375" s="16">
        <v>-1.995787</v>
      </c>
      <c r="J375" s="39">
        <v>-14.22954</v>
      </c>
    </row>
    <row r="376" spans="1:10" ht="12" x14ac:dyDescent="0.2">
      <c r="A376" s="37" t="s">
        <v>79</v>
      </c>
      <c r="B376" t="s">
        <v>117</v>
      </c>
      <c r="C376" s="16">
        <v>21421.89</v>
      </c>
      <c r="D376" s="38">
        <v>19.583683000000001</v>
      </c>
      <c r="E376" s="16">
        <v>4195.1951239999999</v>
      </c>
      <c r="F376" s="16">
        <v>17226.694876000001</v>
      </c>
      <c r="G376" s="16">
        <v>4394.1899999999996</v>
      </c>
      <c r="H376" s="16">
        <v>-198.994876</v>
      </c>
      <c r="I376" s="16">
        <v>-192.66545400000001</v>
      </c>
      <c r="J376" s="39">
        <v>-6.3294220000000001</v>
      </c>
    </row>
    <row r="377" spans="1:10" ht="12" x14ac:dyDescent="0.2">
      <c r="A377" s="37" t="s">
        <v>80</v>
      </c>
      <c r="B377" t="s">
        <v>113</v>
      </c>
      <c r="C377" s="16">
        <v>100146.1</v>
      </c>
      <c r="D377" s="38">
        <v>1.1980329999999999</v>
      </c>
      <c r="E377" s="16">
        <v>1199.7833330000001</v>
      </c>
      <c r="F377" s="16">
        <v>98946.316667000006</v>
      </c>
      <c r="G377" s="16">
        <v>843.85</v>
      </c>
      <c r="H377" s="16">
        <v>355.933333</v>
      </c>
      <c r="I377" s="16">
        <v>531.39086499999996</v>
      </c>
      <c r="J377" s="39">
        <v>-175.45753199999999</v>
      </c>
    </row>
    <row r="378" spans="1:10" ht="12" x14ac:dyDescent="0.2">
      <c r="A378" s="37" t="s">
        <v>80</v>
      </c>
      <c r="B378" t="s">
        <v>114</v>
      </c>
      <c r="C378" s="16">
        <v>12835.82</v>
      </c>
      <c r="D378" s="38">
        <v>-1.782311</v>
      </c>
      <c r="E378" s="16">
        <v>-228.774282</v>
      </c>
      <c r="F378" s="16">
        <v>13064.594282</v>
      </c>
      <c r="G378" s="16">
        <v>-130.59</v>
      </c>
      <c r="H378" s="16">
        <v>-98.184281999999996</v>
      </c>
      <c r="I378" s="16">
        <v>-103.360192</v>
      </c>
      <c r="J378" s="39">
        <v>5.17591</v>
      </c>
    </row>
    <row r="379" spans="1:10" ht="12" x14ac:dyDescent="0.2">
      <c r="A379" s="37" t="s">
        <v>80</v>
      </c>
      <c r="B379" t="s">
        <v>115</v>
      </c>
      <c r="C379" s="16">
        <v>50.48</v>
      </c>
      <c r="D379" s="38">
        <v>4.64E-4</v>
      </c>
      <c r="E379" s="16">
        <v>2.34E-4</v>
      </c>
      <c r="F379" s="16">
        <v>50.479765999999998</v>
      </c>
      <c r="G379" s="16">
        <v>0</v>
      </c>
      <c r="H379" s="16">
        <v>2.34E-4</v>
      </c>
      <c r="I379" s="16">
        <v>-6.0000000000000002E-6</v>
      </c>
      <c r="J379" s="39">
        <v>2.4000000000000001E-4</v>
      </c>
    </row>
    <row r="380" spans="1:10" ht="12" x14ac:dyDescent="0.2">
      <c r="A380" s="37" t="s">
        <v>80</v>
      </c>
      <c r="B380" t="s">
        <v>116</v>
      </c>
      <c r="C380" s="16">
        <v>103.91</v>
      </c>
      <c r="D380" s="38">
        <v>-63.144883</v>
      </c>
      <c r="E380" s="16">
        <v>-65.613848000000004</v>
      </c>
      <c r="F380" s="16">
        <v>169.52384799999999</v>
      </c>
      <c r="G380" s="16">
        <v>-26.82</v>
      </c>
      <c r="H380" s="16">
        <v>-38.793847999999997</v>
      </c>
      <c r="I380" s="16">
        <v>2.3810760000000002</v>
      </c>
      <c r="J380" s="39">
        <v>-41.174923999999997</v>
      </c>
    </row>
    <row r="381" spans="1:10" ht="12" x14ac:dyDescent="0.2">
      <c r="A381" s="37" t="s">
        <v>80</v>
      </c>
      <c r="B381" t="s">
        <v>117</v>
      </c>
      <c r="C381" s="16">
        <v>96225.95</v>
      </c>
      <c r="D381" s="38">
        <v>19.583683000000001</v>
      </c>
      <c r="E381" s="16">
        <v>18844.585434000001</v>
      </c>
      <c r="F381" s="16">
        <v>77381.364566000004</v>
      </c>
      <c r="G381" s="16">
        <v>17716.79</v>
      </c>
      <c r="H381" s="16">
        <v>1127.7954339999999</v>
      </c>
      <c r="I381" s="16">
        <v>1156.226848</v>
      </c>
      <c r="J381" s="39">
        <v>-28.431414</v>
      </c>
    </row>
    <row r="382" spans="1:10" ht="12" x14ac:dyDescent="0.2">
      <c r="A382" s="37" t="s">
        <v>81</v>
      </c>
      <c r="B382" t="s">
        <v>113</v>
      </c>
      <c r="C382" s="16">
        <v>134894.45000000001</v>
      </c>
      <c r="D382" s="38">
        <v>1.1980329999999999</v>
      </c>
      <c r="E382" s="16">
        <v>1616.0800360000001</v>
      </c>
      <c r="F382" s="16">
        <v>133278.36996400001</v>
      </c>
      <c r="G382" s="16">
        <v>1517.43</v>
      </c>
      <c r="H382" s="16">
        <v>98.650036</v>
      </c>
      <c r="I382" s="16">
        <v>334.98721999999998</v>
      </c>
      <c r="J382" s="39">
        <v>-236.33718400000001</v>
      </c>
    </row>
    <row r="383" spans="1:10" ht="12" x14ac:dyDescent="0.2">
      <c r="A383" s="37" t="s">
        <v>81</v>
      </c>
      <c r="B383" t="s">
        <v>114</v>
      </c>
      <c r="C383" s="16">
        <v>12677.86</v>
      </c>
      <c r="D383" s="38">
        <v>-1.782311</v>
      </c>
      <c r="E383" s="16">
        <v>-225.95894200000001</v>
      </c>
      <c r="F383" s="16">
        <v>12903.818942</v>
      </c>
      <c r="G383" s="16">
        <v>-149.62</v>
      </c>
      <c r="H383" s="16">
        <v>-76.338942000000003</v>
      </c>
      <c r="I383" s="16">
        <v>-81.358254000000002</v>
      </c>
      <c r="J383" s="39">
        <v>5.0193120000000002</v>
      </c>
    </row>
    <row r="384" spans="1:10" ht="12" x14ac:dyDescent="0.2">
      <c r="A384" s="37" t="s">
        <v>81</v>
      </c>
      <c r="B384" t="s">
        <v>115</v>
      </c>
      <c r="C384" s="16">
        <v>42.34</v>
      </c>
      <c r="D384" s="38">
        <v>4.64E-4</v>
      </c>
      <c r="E384" s="16">
        <v>1.9599999999999999E-4</v>
      </c>
      <c r="F384" s="16">
        <v>42.339804000000001</v>
      </c>
      <c r="G384" s="16">
        <v>0</v>
      </c>
      <c r="H384" s="16">
        <v>1.9599999999999999E-4</v>
      </c>
      <c r="I384" s="16">
        <v>-5.0000000000000004E-6</v>
      </c>
      <c r="J384" s="39">
        <v>2.0100000000000001E-4</v>
      </c>
    </row>
    <row r="385" spans="1:10" ht="12" x14ac:dyDescent="0.2">
      <c r="A385" s="37" t="s">
        <v>81</v>
      </c>
      <c r="B385" t="s">
        <v>116</v>
      </c>
      <c r="C385" s="16">
        <v>76.67</v>
      </c>
      <c r="D385" s="38">
        <v>-63.144883</v>
      </c>
      <c r="E385" s="16">
        <v>-48.413181999999999</v>
      </c>
      <c r="F385" s="16">
        <v>125.08318199999999</v>
      </c>
      <c r="G385" s="16">
        <v>-22.27</v>
      </c>
      <c r="H385" s="16">
        <v>-26.143181999999999</v>
      </c>
      <c r="I385" s="16">
        <v>4.2377380000000002</v>
      </c>
      <c r="J385" s="39">
        <v>-30.38092</v>
      </c>
    </row>
    <row r="386" spans="1:10" ht="12" x14ac:dyDescent="0.2">
      <c r="A386" s="37" t="s">
        <v>81</v>
      </c>
      <c r="B386" t="s">
        <v>117</v>
      </c>
      <c r="C386" s="16">
        <v>31565.3</v>
      </c>
      <c r="D386" s="38">
        <v>19.583683000000001</v>
      </c>
      <c r="E386" s="16">
        <v>6181.6484289999999</v>
      </c>
      <c r="F386" s="16">
        <v>25383.651570999999</v>
      </c>
      <c r="G386" s="16">
        <v>5702.43</v>
      </c>
      <c r="H386" s="16">
        <v>479.21842900000001</v>
      </c>
      <c r="I386" s="16">
        <v>488.54487399999999</v>
      </c>
      <c r="J386" s="39">
        <v>-9.3264449999999997</v>
      </c>
    </row>
    <row r="387" spans="1:10" ht="12" x14ac:dyDescent="0.2">
      <c r="A387" s="37" t="s">
        <v>82</v>
      </c>
      <c r="B387" t="s">
        <v>113</v>
      </c>
      <c r="C387" s="16">
        <v>1077275.8899999999</v>
      </c>
      <c r="D387" s="38">
        <v>1.1980329999999999</v>
      </c>
      <c r="E387" s="16">
        <v>12906.120741000001</v>
      </c>
      <c r="F387" s="16">
        <v>1064369.769259</v>
      </c>
      <c r="G387" s="16">
        <v>9357.4699999999993</v>
      </c>
      <c r="H387" s="16">
        <v>3548.6507409999999</v>
      </c>
      <c r="I387" s="16">
        <v>5436.0549309999997</v>
      </c>
      <c r="J387" s="39">
        <v>-1887.40419</v>
      </c>
    </row>
    <row r="388" spans="1:10" ht="12" x14ac:dyDescent="0.2">
      <c r="A388" s="37" t="s">
        <v>82</v>
      </c>
      <c r="B388" t="s">
        <v>114</v>
      </c>
      <c r="C388" s="16">
        <v>60288.05</v>
      </c>
      <c r="D388" s="38">
        <v>-1.782311</v>
      </c>
      <c r="E388" s="16">
        <v>-1074.5207800000001</v>
      </c>
      <c r="F388" s="16">
        <v>61362.570780000002</v>
      </c>
      <c r="G388" s="16">
        <v>-1218.1500000000001</v>
      </c>
      <c r="H388" s="16">
        <v>143.62922</v>
      </c>
      <c r="I388" s="16">
        <v>121.41955400000001</v>
      </c>
      <c r="J388" s="39">
        <v>22.209665999999999</v>
      </c>
    </row>
    <row r="389" spans="1:10" ht="12" x14ac:dyDescent="0.2">
      <c r="A389" s="37" t="s">
        <v>82</v>
      </c>
      <c r="B389" t="s">
        <v>115</v>
      </c>
      <c r="C389" s="16">
        <v>959.05</v>
      </c>
      <c r="D389" s="38">
        <v>4.64E-4</v>
      </c>
      <c r="E389" s="16">
        <v>4.45E-3</v>
      </c>
      <c r="F389" s="16">
        <v>959.04555000000005</v>
      </c>
      <c r="G389" s="16">
        <v>0</v>
      </c>
      <c r="H389" s="16">
        <v>4.45E-3</v>
      </c>
      <c r="I389" s="16">
        <v>-1.2E-4</v>
      </c>
      <c r="J389" s="39">
        <v>4.5700000000000003E-3</v>
      </c>
    </row>
    <row r="390" spans="1:10" ht="12" x14ac:dyDescent="0.2">
      <c r="A390" s="37" t="s">
        <v>82</v>
      </c>
      <c r="B390" t="s">
        <v>116</v>
      </c>
      <c r="C390" s="16">
        <v>843.37</v>
      </c>
      <c r="D390" s="38">
        <v>-63.144883</v>
      </c>
      <c r="E390" s="16">
        <v>-532.54499699999997</v>
      </c>
      <c r="F390" s="16">
        <v>1375.9149970000001</v>
      </c>
      <c r="G390" s="16">
        <v>-332.67</v>
      </c>
      <c r="H390" s="16">
        <v>-199.87499700000001</v>
      </c>
      <c r="I390" s="16">
        <v>134.31512000000001</v>
      </c>
      <c r="J390" s="39">
        <v>-334.19011699999999</v>
      </c>
    </row>
    <row r="391" spans="1:10" ht="12" x14ac:dyDescent="0.2">
      <c r="A391" s="37" t="s">
        <v>82</v>
      </c>
      <c r="B391" t="s">
        <v>117</v>
      </c>
      <c r="C391" s="16">
        <v>6477.51</v>
      </c>
      <c r="D391" s="38">
        <v>19.583683000000001</v>
      </c>
      <c r="E391" s="16">
        <v>1268.5350530000001</v>
      </c>
      <c r="F391" s="16">
        <v>5208.9749469999997</v>
      </c>
      <c r="G391" s="16">
        <v>1292.94</v>
      </c>
      <c r="H391" s="16">
        <v>-24.404947</v>
      </c>
      <c r="I391" s="16">
        <v>-22.491067999999999</v>
      </c>
      <c r="J391" s="39">
        <v>-1.9138790000000001</v>
      </c>
    </row>
    <row r="392" spans="1:10" ht="12" x14ac:dyDescent="0.2">
      <c r="A392" s="37" t="s">
        <v>83</v>
      </c>
      <c r="B392" t="s">
        <v>113</v>
      </c>
      <c r="C392" s="16">
        <v>71400.600000000006</v>
      </c>
      <c r="D392" s="38">
        <v>1.1980329999999999</v>
      </c>
      <c r="E392" s="16">
        <v>855.40275499999996</v>
      </c>
      <c r="F392" s="16">
        <v>70545.197245000003</v>
      </c>
      <c r="G392" s="16">
        <v>578.38</v>
      </c>
      <c r="H392" s="16">
        <v>277.02275500000002</v>
      </c>
      <c r="I392" s="16">
        <v>402.11772200000001</v>
      </c>
      <c r="J392" s="39">
        <v>-125.094967</v>
      </c>
    </row>
    <row r="393" spans="1:10" ht="12" x14ac:dyDescent="0.2">
      <c r="A393" s="37" t="s">
        <v>83</v>
      </c>
      <c r="B393" t="s">
        <v>114</v>
      </c>
      <c r="C393" s="16">
        <v>1193.8800000000001</v>
      </c>
      <c r="D393" s="38">
        <v>-1.782311</v>
      </c>
      <c r="E393" s="16">
        <v>-21.278659000000001</v>
      </c>
      <c r="F393" s="16">
        <v>1215.1586589999999</v>
      </c>
      <c r="G393" s="16">
        <v>-10.88</v>
      </c>
      <c r="H393" s="16">
        <v>-10.398659</v>
      </c>
      <c r="I393" s="16">
        <v>-10.857048000000001</v>
      </c>
      <c r="J393" s="39">
        <v>0.45838899999999999</v>
      </c>
    </row>
    <row r="394" spans="1:10" ht="12" x14ac:dyDescent="0.2">
      <c r="A394" s="37" t="s">
        <v>83</v>
      </c>
      <c r="B394" t="s">
        <v>115</v>
      </c>
      <c r="C394" s="16">
        <v>6.76</v>
      </c>
      <c r="D394" s="38">
        <v>4.64E-4</v>
      </c>
      <c r="E394" s="16">
        <v>3.1000000000000001E-5</v>
      </c>
      <c r="F394" s="16">
        <v>6.7599689999999999</v>
      </c>
      <c r="G394" s="16">
        <v>0</v>
      </c>
      <c r="H394" s="16">
        <v>3.1000000000000001E-5</v>
      </c>
      <c r="I394" s="16">
        <v>-9.9999999999999995E-7</v>
      </c>
      <c r="J394" s="39">
        <v>3.1999999999999999E-5</v>
      </c>
    </row>
    <row r="395" spans="1:10" ht="12" x14ac:dyDescent="0.2">
      <c r="A395" s="37" t="s">
        <v>83</v>
      </c>
      <c r="B395" t="s">
        <v>116</v>
      </c>
      <c r="C395" s="16">
        <v>14.7</v>
      </c>
      <c r="D395" s="38">
        <v>-63.144883</v>
      </c>
      <c r="E395" s="16">
        <v>-9.2822980000000008</v>
      </c>
      <c r="F395" s="16">
        <v>23.982298</v>
      </c>
      <c r="G395" s="16">
        <v>-1.4</v>
      </c>
      <c r="H395" s="16">
        <v>-7.8822979999999996</v>
      </c>
      <c r="I395" s="16">
        <v>-2.0573399999999999</v>
      </c>
      <c r="J395" s="39">
        <v>-5.8249579999999996</v>
      </c>
    </row>
    <row r="396" spans="1:10" ht="12" x14ac:dyDescent="0.2">
      <c r="A396" s="37" t="s">
        <v>83</v>
      </c>
      <c r="B396" t="s">
        <v>117</v>
      </c>
      <c r="C396" s="16">
        <v>29.32</v>
      </c>
      <c r="D396" s="38">
        <v>19.583683000000001</v>
      </c>
      <c r="E396" s="16">
        <v>5.7419359999999999</v>
      </c>
      <c r="F396" s="16">
        <v>23.578064000000001</v>
      </c>
      <c r="G396" s="16">
        <v>5.1100000000000003</v>
      </c>
      <c r="H396" s="16">
        <v>0.63193600000000005</v>
      </c>
      <c r="I396" s="16">
        <v>0.64059900000000003</v>
      </c>
      <c r="J396" s="39">
        <v>-8.6630000000000006E-3</v>
      </c>
    </row>
    <row r="397" spans="1:10" ht="12" x14ac:dyDescent="0.2">
      <c r="A397" s="37" t="s">
        <v>84</v>
      </c>
      <c r="B397" t="s">
        <v>113</v>
      </c>
      <c r="C397" s="16">
        <v>103122.69</v>
      </c>
      <c r="D397" s="38">
        <v>1.1980329999999999</v>
      </c>
      <c r="E397" s="16">
        <v>1235.4438640000001</v>
      </c>
      <c r="F397" s="16">
        <v>101887.246136</v>
      </c>
      <c r="G397" s="16">
        <v>771.84</v>
      </c>
      <c r="H397" s="16">
        <v>463.60386399999999</v>
      </c>
      <c r="I397" s="16">
        <v>644.27642800000001</v>
      </c>
      <c r="J397" s="39">
        <v>-180.67256399999999</v>
      </c>
    </row>
    <row r="398" spans="1:10" ht="12" x14ac:dyDescent="0.2">
      <c r="A398" s="37" t="s">
        <v>84</v>
      </c>
      <c r="B398" t="s">
        <v>114</v>
      </c>
      <c r="C398" s="16">
        <v>6751.27</v>
      </c>
      <c r="D398" s="38">
        <v>-1.782311</v>
      </c>
      <c r="E398" s="16">
        <v>-120.328654</v>
      </c>
      <c r="F398" s="16">
        <v>6871.5986540000004</v>
      </c>
      <c r="G398" s="16">
        <v>-62.46</v>
      </c>
      <c r="H398" s="16">
        <v>-57.868653999999999</v>
      </c>
      <c r="I398" s="16">
        <v>-60.597164999999997</v>
      </c>
      <c r="J398" s="39">
        <v>2.7285110000000001</v>
      </c>
    </row>
    <row r="399" spans="1:10" ht="12" x14ac:dyDescent="0.2">
      <c r="A399" s="37" t="s">
        <v>84</v>
      </c>
      <c r="B399" t="s">
        <v>115</v>
      </c>
      <c r="C399" s="16">
        <v>60.91</v>
      </c>
      <c r="D399" s="38">
        <v>4.64E-4</v>
      </c>
      <c r="E399" s="16">
        <v>2.8299999999999999E-4</v>
      </c>
      <c r="F399" s="16">
        <v>60.909717000000001</v>
      </c>
      <c r="G399" s="16">
        <v>0</v>
      </c>
      <c r="H399" s="16">
        <v>2.8299999999999999E-4</v>
      </c>
      <c r="I399" s="16">
        <v>-7.9999999999999996E-6</v>
      </c>
      <c r="J399" s="39">
        <v>2.9100000000000003E-4</v>
      </c>
    </row>
    <row r="400" spans="1:10" ht="12" x14ac:dyDescent="0.2">
      <c r="A400" s="37" t="s">
        <v>84</v>
      </c>
      <c r="B400" t="s">
        <v>116</v>
      </c>
      <c r="C400" s="16">
        <v>73.459999999999994</v>
      </c>
      <c r="D400" s="38">
        <v>-63.144883</v>
      </c>
      <c r="E400" s="16">
        <v>-46.386231000000002</v>
      </c>
      <c r="F400" s="16">
        <v>119.846231</v>
      </c>
      <c r="G400" s="16">
        <v>-27.13</v>
      </c>
      <c r="H400" s="16">
        <v>-19.256231</v>
      </c>
      <c r="I400" s="16">
        <v>9.8527079999999998</v>
      </c>
      <c r="J400" s="39">
        <v>-29.108938999999999</v>
      </c>
    </row>
    <row r="401" spans="1:10" ht="12" x14ac:dyDescent="0.2">
      <c r="A401" s="37" t="s">
        <v>84</v>
      </c>
      <c r="B401" t="s">
        <v>117</v>
      </c>
      <c r="C401" s="16">
        <v>409.02</v>
      </c>
      <c r="D401" s="38">
        <v>19.583683000000001</v>
      </c>
      <c r="E401" s="16">
        <v>80.101181999999994</v>
      </c>
      <c r="F401" s="16">
        <v>328.91881799999999</v>
      </c>
      <c r="G401" s="16">
        <v>76.91</v>
      </c>
      <c r="H401" s="16">
        <v>3.191182</v>
      </c>
      <c r="I401" s="16">
        <v>3.312033</v>
      </c>
      <c r="J401" s="39">
        <v>-0.120851</v>
      </c>
    </row>
    <row r="402" spans="1:10" ht="12" x14ac:dyDescent="0.2">
      <c r="A402" s="37" t="s">
        <v>13</v>
      </c>
      <c r="B402" t="s">
        <v>113</v>
      </c>
      <c r="C402" s="16">
        <v>105263.96</v>
      </c>
      <c r="D402" s="38">
        <v>1.1980329999999999</v>
      </c>
      <c r="E402" s="16">
        <v>1261.0969849999999</v>
      </c>
      <c r="F402" s="16">
        <v>104002.863015</v>
      </c>
      <c r="G402" s="16">
        <v>1092.6500000000001</v>
      </c>
      <c r="H402" s="16">
        <v>168.44698500000001</v>
      </c>
      <c r="I402" s="16">
        <v>352.87108799999999</v>
      </c>
      <c r="J402" s="39">
        <v>-184.424103</v>
      </c>
    </row>
    <row r="403" spans="1:10" ht="12" x14ac:dyDescent="0.2">
      <c r="A403" s="37" t="s">
        <v>13</v>
      </c>
      <c r="B403" t="s">
        <v>114</v>
      </c>
      <c r="C403" s="16">
        <v>6531.73</v>
      </c>
      <c r="D403" s="38">
        <v>-1.782311</v>
      </c>
      <c r="E403" s="16">
        <v>-116.415768</v>
      </c>
      <c r="F403" s="16">
        <v>6648.1457680000003</v>
      </c>
      <c r="G403" s="16">
        <v>-83.35</v>
      </c>
      <c r="H403" s="16">
        <v>-33.065767999999998</v>
      </c>
      <c r="I403" s="16">
        <v>-35.446348</v>
      </c>
      <c r="J403" s="39">
        <v>2.3805800000000001</v>
      </c>
    </row>
    <row r="404" spans="1:10" ht="12" x14ac:dyDescent="0.2">
      <c r="A404" s="37" t="s">
        <v>13</v>
      </c>
      <c r="B404" t="s">
        <v>115</v>
      </c>
      <c r="C404" s="16">
        <v>109.72</v>
      </c>
      <c r="D404" s="38">
        <v>4.64E-4</v>
      </c>
      <c r="E404" s="16">
        <v>5.0900000000000001E-4</v>
      </c>
      <c r="F404" s="16">
        <v>109.719491</v>
      </c>
      <c r="G404" s="16">
        <v>0</v>
      </c>
      <c r="H404" s="16">
        <v>5.0900000000000001E-4</v>
      </c>
      <c r="I404" s="16">
        <v>-1.2999999999999999E-5</v>
      </c>
      <c r="J404" s="39">
        <v>5.22E-4</v>
      </c>
    </row>
    <row r="405" spans="1:10" ht="12" x14ac:dyDescent="0.2">
      <c r="A405" s="37" t="s">
        <v>13</v>
      </c>
      <c r="B405" t="s">
        <v>116</v>
      </c>
      <c r="C405" s="16">
        <v>141.06</v>
      </c>
      <c r="D405" s="38">
        <v>-63.144883</v>
      </c>
      <c r="E405" s="16">
        <v>-89.072171999999995</v>
      </c>
      <c r="F405" s="16">
        <v>230.132172</v>
      </c>
      <c r="G405" s="16">
        <v>-49.49</v>
      </c>
      <c r="H405" s="16">
        <v>-39.582172</v>
      </c>
      <c r="I405" s="16">
        <v>16.313648000000001</v>
      </c>
      <c r="J405" s="39">
        <v>-55.895820000000001</v>
      </c>
    </row>
    <row r="406" spans="1:10" ht="12" x14ac:dyDescent="0.2">
      <c r="A406" s="37" t="s">
        <v>13</v>
      </c>
      <c r="B406" t="s">
        <v>117</v>
      </c>
      <c r="C406" s="16">
        <v>2699.49</v>
      </c>
      <c r="D406" s="38">
        <v>19.583683000000001</v>
      </c>
      <c r="E406" s="16">
        <v>528.65957700000001</v>
      </c>
      <c r="F406" s="16">
        <v>2170.8304229999999</v>
      </c>
      <c r="G406" s="16">
        <v>489.82</v>
      </c>
      <c r="H406" s="16">
        <v>38.839576999999998</v>
      </c>
      <c r="I406" s="16">
        <v>39.637180999999998</v>
      </c>
      <c r="J406" s="39">
        <v>-0.79760399999999998</v>
      </c>
    </row>
    <row r="407" spans="1:10" ht="12" x14ac:dyDescent="0.2">
      <c r="A407" s="37" t="s">
        <v>85</v>
      </c>
      <c r="B407" t="s">
        <v>113</v>
      </c>
      <c r="C407" s="16">
        <v>1805818.44</v>
      </c>
      <c r="D407" s="38">
        <v>1.1980329999999999</v>
      </c>
      <c r="E407" s="16">
        <v>21634.300961000001</v>
      </c>
      <c r="F407" s="16">
        <v>1784184.139039</v>
      </c>
      <c r="G407" s="16">
        <v>15168.87</v>
      </c>
      <c r="H407" s="16">
        <v>6465.430961</v>
      </c>
      <c r="I407" s="16">
        <v>9629.2530819999993</v>
      </c>
      <c r="J407" s="39">
        <v>-3163.8221210000002</v>
      </c>
    </row>
    <row r="408" spans="1:10" ht="12" x14ac:dyDescent="0.2">
      <c r="A408" s="37" t="s">
        <v>86</v>
      </c>
      <c r="B408" t="s">
        <v>113</v>
      </c>
      <c r="C408" s="16">
        <v>2738342.48</v>
      </c>
      <c r="D408" s="38">
        <v>1.1980329999999999</v>
      </c>
      <c r="E408" s="16">
        <v>32806.246761000002</v>
      </c>
      <c r="F408" s="16">
        <v>2705536.2332390002</v>
      </c>
      <c r="G408" s="16">
        <v>42339.34</v>
      </c>
      <c r="H408" s="16">
        <v>-9533.0932389999998</v>
      </c>
      <c r="I408" s="16">
        <v>-4735.4744309999996</v>
      </c>
      <c r="J408" s="39">
        <v>-4797.6188080000002</v>
      </c>
    </row>
    <row r="409" spans="1:10" ht="12" x14ac:dyDescent="0.2">
      <c r="A409" s="37" t="s">
        <v>86</v>
      </c>
      <c r="B409" t="s">
        <v>114</v>
      </c>
      <c r="C409" s="16">
        <v>292555.93</v>
      </c>
      <c r="D409" s="38">
        <v>-1.782311</v>
      </c>
      <c r="E409" s="16">
        <v>-5214.2576470000004</v>
      </c>
      <c r="F409" s="16">
        <v>297770.18764700001</v>
      </c>
      <c r="G409" s="16">
        <v>-4184.79</v>
      </c>
      <c r="H409" s="16">
        <v>-1029.4676469999999</v>
      </c>
      <c r="I409" s="16">
        <v>-1144.762385</v>
      </c>
      <c r="J409" s="39">
        <v>115.294738</v>
      </c>
    </row>
    <row r="410" spans="1:10" ht="12" x14ac:dyDescent="0.2">
      <c r="A410" s="37" t="s">
        <v>86</v>
      </c>
      <c r="B410" t="s">
        <v>115</v>
      </c>
      <c r="C410" s="16">
        <v>2460.11</v>
      </c>
      <c r="D410" s="38">
        <v>4.64E-4</v>
      </c>
      <c r="E410" s="16">
        <v>1.1414000000000001E-2</v>
      </c>
      <c r="F410" s="16">
        <v>2460.0985860000001</v>
      </c>
      <c r="G410" s="16">
        <v>0</v>
      </c>
      <c r="H410" s="16">
        <v>1.1414000000000001E-2</v>
      </c>
      <c r="I410" s="16">
        <v>-3.0800000000000001E-4</v>
      </c>
      <c r="J410" s="39">
        <v>1.1722E-2</v>
      </c>
    </row>
    <row r="411" spans="1:10" ht="12" x14ac:dyDescent="0.2">
      <c r="A411" s="37" t="s">
        <v>86</v>
      </c>
      <c r="B411" t="s">
        <v>116</v>
      </c>
      <c r="C411" s="16">
        <v>3543.95</v>
      </c>
      <c r="D411" s="38">
        <v>-63.144883</v>
      </c>
      <c r="E411" s="16">
        <v>-2237.8230680000001</v>
      </c>
      <c r="F411" s="16">
        <v>5781.7730680000004</v>
      </c>
      <c r="G411" s="16">
        <v>-1935.67</v>
      </c>
      <c r="H411" s="16">
        <v>-302.15306800000002</v>
      </c>
      <c r="I411" s="16">
        <v>1102.157095</v>
      </c>
      <c r="J411" s="39">
        <v>-1404.3101630000001</v>
      </c>
    </row>
    <row r="412" spans="1:10" ht="12" x14ac:dyDescent="0.2">
      <c r="A412" s="37" t="s">
        <v>86</v>
      </c>
      <c r="B412" t="s">
        <v>117</v>
      </c>
      <c r="C412" s="16">
        <v>23318.15</v>
      </c>
      <c r="D412" s="38">
        <v>19.583683000000001</v>
      </c>
      <c r="E412" s="16">
        <v>4566.5526799999998</v>
      </c>
      <c r="F412" s="16">
        <v>18751.597320000001</v>
      </c>
      <c r="G412" s="16">
        <v>4505.1499999999996</v>
      </c>
      <c r="H412" s="16">
        <v>61.402679999999997</v>
      </c>
      <c r="I412" s="16">
        <v>68.292379999999994</v>
      </c>
      <c r="J412" s="39">
        <v>-6.8897000000000004</v>
      </c>
    </row>
    <row r="413" spans="1:10" ht="12" x14ac:dyDescent="0.2">
      <c r="A413" s="37" t="s">
        <v>87</v>
      </c>
      <c r="B413" t="s">
        <v>113</v>
      </c>
      <c r="C413" s="16">
        <v>213551.91</v>
      </c>
      <c r="D413" s="38">
        <v>1.1980329999999999</v>
      </c>
      <c r="E413" s="16">
        <v>2558.4223689999999</v>
      </c>
      <c r="F413" s="16">
        <v>210993.487631</v>
      </c>
      <c r="G413" s="16">
        <v>1934.47</v>
      </c>
      <c r="H413" s="16">
        <v>623.95236899999998</v>
      </c>
      <c r="I413" s="16">
        <v>998.09865200000002</v>
      </c>
      <c r="J413" s="39">
        <v>-374.14628299999998</v>
      </c>
    </row>
    <row r="414" spans="1:10" ht="12" x14ac:dyDescent="0.2">
      <c r="A414" s="37" t="s">
        <v>87</v>
      </c>
      <c r="B414" t="s">
        <v>114</v>
      </c>
      <c r="C414" s="16">
        <v>3001.34</v>
      </c>
      <c r="D414" s="38">
        <v>-1.782311</v>
      </c>
      <c r="E414" s="16">
        <v>-53.493223999999998</v>
      </c>
      <c r="F414" s="16">
        <v>3054.833224</v>
      </c>
      <c r="G414" s="16">
        <v>-32.85</v>
      </c>
      <c r="H414" s="16">
        <v>-20.643224</v>
      </c>
      <c r="I414" s="16">
        <v>-21.841101999999999</v>
      </c>
      <c r="J414" s="39">
        <v>1.197878</v>
      </c>
    </row>
    <row r="415" spans="1:10" ht="12" x14ac:dyDescent="0.2">
      <c r="A415" s="37" t="s">
        <v>87</v>
      </c>
      <c r="B415" t="s">
        <v>115</v>
      </c>
      <c r="C415" s="16">
        <v>35.94</v>
      </c>
      <c r="D415" s="38">
        <v>4.64E-4</v>
      </c>
      <c r="E415" s="16">
        <v>1.6699999999999999E-4</v>
      </c>
      <c r="F415" s="16">
        <v>35.939833</v>
      </c>
      <c r="G415" s="16">
        <v>0</v>
      </c>
      <c r="H415" s="16">
        <v>1.6699999999999999E-4</v>
      </c>
      <c r="I415" s="16">
        <v>-3.9999999999999998E-6</v>
      </c>
      <c r="J415" s="39">
        <v>1.7100000000000001E-4</v>
      </c>
    </row>
    <row r="416" spans="1:10" ht="12" x14ac:dyDescent="0.2">
      <c r="A416" s="37" t="s">
        <v>87</v>
      </c>
      <c r="B416" t="s">
        <v>116</v>
      </c>
      <c r="C416" s="16">
        <v>66.3</v>
      </c>
      <c r="D416" s="38">
        <v>-63.144883</v>
      </c>
      <c r="E416" s="16">
        <v>-41.865057</v>
      </c>
      <c r="F416" s="16">
        <v>108.165057</v>
      </c>
      <c r="G416" s="16">
        <v>-15.24</v>
      </c>
      <c r="H416" s="16">
        <v>-26.625057000000002</v>
      </c>
      <c r="I416" s="16">
        <v>-0.35330800000000001</v>
      </c>
      <c r="J416" s="39">
        <v>-26.271749</v>
      </c>
    </row>
    <row r="417" spans="1:10" ht="12" x14ac:dyDescent="0.2">
      <c r="A417" s="37" t="s">
        <v>87</v>
      </c>
      <c r="B417" t="s">
        <v>117</v>
      </c>
      <c r="C417" s="16">
        <v>2423.8200000000002</v>
      </c>
      <c r="D417" s="38">
        <v>19.583683000000001</v>
      </c>
      <c r="E417" s="16">
        <v>474.67323599999997</v>
      </c>
      <c r="F417" s="16">
        <v>1949.1467640000001</v>
      </c>
      <c r="G417" s="16">
        <v>458.17</v>
      </c>
      <c r="H417" s="16">
        <v>16.503236000000001</v>
      </c>
      <c r="I417" s="16">
        <v>17.219390000000001</v>
      </c>
      <c r="J417" s="39">
        <v>-0.71615399999999996</v>
      </c>
    </row>
    <row r="418" spans="1:10" ht="12" x14ac:dyDescent="0.2">
      <c r="A418" s="37" t="s">
        <v>88</v>
      </c>
      <c r="B418" t="s">
        <v>113</v>
      </c>
      <c r="C418" s="16">
        <v>33575.56</v>
      </c>
      <c r="D418" s="38">
        <v>1.1980329999999999</v>
      </c>
      <c r="E418" s="16">
        <v>402.24629099999999</v>
      </c>
      <c r="F418" s="16">
        <v>33173.313709000002</v>
      </c>
      <c r="G418" s="16">
        <v>913.14</v>
      </c>
      <c r="H418" s="16">
        <v>-510.893709</v>
      </c>
      <c r="I418" s="16">
        <v>-452.068803</v>
      </c>
      <c r="J418" s="39">
        <v>-58.824905999999999</v>
      </c>
    </row>
    <row r="419" spans="1:10" ht="12" x14ac:dyDescent="0.2">
      <c r="A419" s="37" t="s">
        <v>88</v>
      </c>
      <c r="B419" t="s">
        <v>114</v>
      </c>
      <c r="C419" s="16">
        <v>3102.56</v>
      </c>
      <c r="D419" s="38">
        <v>-1.782311</v>
      </c>
      <c r="E419" s="16">
        <v>-55.297280000000001</v>
      </c>
      <c r="F419" s="16">
        <v>3157.8572800000002</v>
      </c>
      <c r="G419" s="16">
        <v>18.36</v>
      </c>
      <c r="H419" s="16">
        <v>-73.65728</v>
      </c>
      <c r="I419" s="16">
        <v>-75.206818999999996</v>
      </c>
      <c r="J419" s="39">
        <v>1.549539</v>
      </c>
    </row>
    <row r="420" spans="1:10" ht="12" x14ac:dyDescent="0.2">
      <c r="A420" s="37" t="s">
        <v>88</v>
      </c>
      <c r="B420" t="s">
        <v>115</v>
      </c>
      <c r="C420" s="16">
        <v>29.32</v>
      </c>
      <c r="D420" s="38">
        <v>4.64E-4</v>
      </c>
      <c r="E420" s="16">
        <v>1.36E-4</v>
      </c>
      <c r="F420" s="16">
        <v>29.319863999999999</v>
      </c>
      <c r="G420" s="16">
        <v>0</v>
      </c>
      <c r="H420" s="16">
        <v>1.36E-4</v>
      </c>
      <c r="I420" s="16">
        <v>-3.9999999999999998E-6</v>
      </c>
      <c r="J420" s="39">
        <v>1.3999999999999999E-4</v>
      </c>
    </row>
    <row r="421" spans="1:10" ht="12" x14ac:dyDescent="0.2">
      <c r="A421" s="37" t="s">
        <v>88</v>
      </c>
      <c r="B421" t="s">
        <v>116</v>
      </c>
      <c r="C421" s="16">
        <v>48.53</v>
      </c>
      <c r="D421" s="38">
        <v>-63.144883</v>
      </c>
      <c r="E421" s="16">
        <v>-30.644212</v>
      </c>
      <c r="F421" s="16">
        <v>79.174211999999997</v>
      </c>
      <c r="G421" s="16">
        <v>-48.08</v>
      </c>
      <c r="H421" s="16">
        <v>17.435787999999999</v>
      </c>
      <c r="I421" s="16">
        <v>36.666074999999999</v>
      </c>
      <c r="J421" s="39">
        <v>-19.230287000000001</v>
      </c>
    </row>
    <row r="422" spans="1:10" ht="12" x14ac:dyDescent="0.2">
      <c r="A422" s="37" t="s">
        <v>88</v>
      </c>
      <c r="B422" t="s">
        <v>117</v>
      </c>
      <c r="C422" s="16">
        <v>5594.24</v>
      </c>
      <c r="D422" s="38">
        <v>19.583683000000001</v>
      </c>
      <c r="E422" s="16">
        <v>1095.558252</v>
      </c>
      <c r="F422" s="16">
        <v>4498.681748</v>
      </c>
      <c r="G422" s="16">
        <v>1275.1600000000001</v>
      </c>
      <c r="H422" s="16">
        <v>-179.60174799999999</v>
      </c>
      <c r="I422" s="16">
        <v>-177.94884500000001</v>
      </c>
      <c r="J422" s="39">
        <v>-1.652903</v>
      </c>
    </row>
    <row r="423" spans="1:10" ht="12" x14ac:dyDescent="0.2">
      <c r="A423" s="37" t="s">
        <v>89</v>
      </c>
      <c r="B423" t="s">
        <v>113</v>
      </c>
      <c r="C423" s="16">
        <v>1664831.18</v>
      </c>
      <c r="D423" s="38">
        <v>1.1980329999999999</v>
      </c>
      <c r="E423" s="16">
        <v>19945.227051000002</v>
      </c>
      <c r="F423" s="16">
        <v>1644885.9529490001</v>
      </c>
      <c r="G423" s="16">
        <v>13416.6</v>
      </c>
      <c r="H423" s="16">
        <v>6528.6270510000004</v>
      </c>
      <c r="I423" s="16">
        <v>9445.4372889999995</v>
      </c>
      <c r="J423" s="39">
        <v>-2916.810238</v>
      </c>
    </row>
    <row r="424" spans="1:10" ht="12" x14ac:dyDescent="0.2">
      <c r="A424" s="37" t="s">
        <v>89</v>
      </c>
      <c r="B424" t="s">
        <v>114</v>
      </c>
      <c r="C424" s="16">
        <v>122610.87</v>
      </c>
      <c r="D424" s="38">
        <v>-1.782311</v>
      </c>
      <c r="E424" s="16">
        <v>-2185.3074959999999</v>
      </c>
      <c r="F424" s="16">
        <v>124796.177496</v>
      </c>
      <c r="G424" s="16">
        <v>-896.75</v>
      </c>
      <c r="H424" s="16">
        <v>-1288.5574959999999</v>
      </c>
      <c r="I424" s="16">
        <v>-1335.266713</v>
      </c>
      <c r="J424" s="39">
        <v>46.709217000000002</v>
      </c>
    </row>
    <row r="425" spans="1:10" ht="12" x14ac:dyDescent="0.2">
      <c r="A425" s="37" t="s">
        <v>89</v>
      </c>
      <c r="B425" t="s">
        <v>115</v>
      </c>
      <c r="C425" s="16">
        <v>2261.19</v>
      </c>
      <c r="D425" s="38">
        <v>4.64E-4</v>
      </c>
      <c r="E425" s="16">
        <v>1.0492E-2</v>
      </c>
      <c r="F425" s="16">
        <v>2261.1795080000002</v>
      </c>
      <c r="G425" s="16">
        <v>0</v>
      </c>
      <c r="H425" s="16">
        <v>1.0492E-2</v>
      </c>
      <c r="I425" s="16">
        <v>-2.8200000000000002E-4</v>
      </c>
      <c r="J425" s="39">
        <v>1.0774000000000001E-2</v>
      </c>
    </row>
    <row r="426" spans="1:10" ht="12" x14ac:dyDescent="0.2">
      <c r="A426" s="37" t="s">
        <v>89</v>
      </c>
      <c r="B426" t="s">
        <v>116</v>
      </c>
      <c r="C426" s="16">
        <v>1928.75</v>
      </c>
      <c r="D426" s="38">
        <v>-63.144883</v>
      </c>
      <c r="E426" s="16">
        <v>-1217.9069239999999</v>
      </c>
      <c r="F426" s="16">
        <v>3146.6569239999999</v>
      </c>
      <c r="G426" s="16">
        <v>-657.68</v>
      </c>
      <c r="H426" s="16">
        <v>-560.22692400000005</v>
      </c>
      <c r="I426" s="16">
        <v>204.05113499999999</v>
      </c>
      <c r="J426" s="39">
        <v>-764.27805899999998</v>
      </c>
    </row>
    <row r="427" spans="1:10" ht="12" x14ac:dyDescent="0.2">
      <c r="A427" s="37" t="s">
        <v>89</v>
      </c>
      <c r="B427" t="s">
        <v>117</v>
      </c>
      <c r="C427" s="16">
        <v>3379.01</v>
      </c>
      <c r="D427" s="38">
        <v>19.583683000000001</v>
      </c>
      <c r="E427" s="16">
        <v>661.73462199999994</v>
      </c>
      <c r="F427" s="16">
        <v>2717.2753779999998</v>
      </c>
      <c r="G427" s="16">
        <v>630.46</v>
      </c>
      <c r="H427" s="16">
        <v>31.274622000000001</v>
      </c>
      <c r="I427" s="16">
        <v>32.273001000000001</v>
      </c>
      <c r="J427" s="39">
        <v>-0.99837900000000002</v>
      </c>
    </row>
    <row r="428" spans="1:10" ht="12" x14ac:dyDescent="0.2">
      <c r="A428" s="37" t="s">
        <v>90</v>
      </c>
      <c r="B428" t="s">
        <v>113</v>
      </c>
      <c r="C428" s="16">
        <v>27260675.059999999</v>
      </c>
      <c r="D428" s="38">
        <v>1.1980329999999999</v>
      </c>
      <c r="E428" s="16">
        <v>326591.885205</v>
      </c>
      <c r="F428" s="16">
        <v>26934083.174795002</v>
      </c>
      <c r="G428" s="16">
        <v>244493.61</v>
      </c>
      <c r="H428" s="16">
        <v>82098.275204999998</v>
      </c>
      <c r="I428" s="16">
        <v>129859.403831</v>
      </c>
      <c r="J428" s="39">
        <v>-47761.128625999998</v>
      </c>
    </row>
    <row r="429" spans="1:10" ht="12" x14ac:dyDescent="0.2">
      <c r="A429" s="37" t="s">
        <v>90</v>
      </c>
      <c r="B429" t="s">
        <v>114</v>
      </c>
      <c r="C429" s="16">
        <v>5083450.9400000004</v>
      </c>
      <c r="D429" s="38">
        <v>-1.782311</v>
      </c>
      <c r="E429" s="16">
        <v>-90602.924872999996</v>
      </c>
      <c r="F429" s="16">
        <v>5174053.8648730004</v>
      </c>
      <c r="G429" s="16">
        <v>-73241.84</v>
      </c>
      <c r="H429" s="16">
        <v>-17361.084873</v>
      </c>
      <c r="I429" s="16">
        <v>-19294.545866</v>
      </c>
      <c r="J429" s="39">
        <v>1933.4609929999999</v>
      </c>
    </row>
    <row r="430" spans="1:10" ht="12" x14ac:dyDescent="0.2">
      <c r="A430" s="37" t="s">
        <v>90</v>
      </c>
      <c r="B430" t="s">
        <v>115</v>
      </c>
      <c r="C430" s="16">
        <v>67292.070000000007</v>
      </c>
      <c r="D430" s="38">
        <v>4.64E-4</v>
      </c>
      <c r="E430" s="16">
        <v>0.31221599999999999</v>
      </c>
      <c r="F430" s="16">
        <v>67291.757784000001</v>
      </c>
      <c r="G430" s="16">
        <v>0</v>
      </c>
      <c r="H430" s="16">
        <v>0.31221599999999999</v>
      </c>
      <c r="I430" s="16">
        <v>-8.4060000000000003E-3</v>
      </c>
      <c r="J430" s="39">
        <v>0.32062200000000002</v>
      </c>
    </row>
    <row r="431" spans="1:10" ht="12" x14ac:dyDescent="0.2">
      <c r="A431" s="37" t="s">
        <v>90</v>
      </c>
      <c r="B431" t="s">
        <v>116</v>
      </c>
      <c r="C431" s="16">
        <v>67933.95</v>
      </c>
      <c r="D431" s="38">
        <v>-63.144883</v>
      </c>
      <c r="E431" s="16">
        <v>-42896.812993</v>
      </c>
      <c r="F431" s="16">
        <v>110830.762993</v>
      </c>
      <c r="G431" s="16">
        <v>-18190.89</v>
      </c>
      <c r="H431" s="16">
        <v>-24705.922993</v>
      </c>
      <c r="I431" s="16">
        <v>2213.2876110000002</v>
      </c>
      <c r="J431" s="39">
        <v>-26919.210604</v>
      </c>
    </row>
    <row r="432" spans="1:10" ht="12" x14ac:dyDescent="0.2">
      <c r="A432" s="37" t="s">
        <v>90</v>
      </c>
      <c r="B432" t="s">
        <v>117</v>
      </c>
      <c r="C432" s="16">
        <v>116002.93</v>
      </c>
      <c r="D432" s="38">
        <v>19.583683000000001</v>
      </c>
      <c r="E432" s="16">
        <v>22717.646591000001</v>
      </c>
      <c r="F432" s="16">
        <v>93285.283408999996</v>
      </c>
      <c r="G432" s="16">
        <v>21588.78</v>
      </c>
      <c r="H432" s="16">
        <v>1128.866591</v>
      </c>
      <c r="I432" s="16">
        <v>1163.1414130000001</v>
      </c>
      <c r="J432" s="39">
        <v>-34.274822</v>
      </c>
    </row>
    <row r="433" spans="1:10" ht="12" x14ac:dyDescent="0.2">
      <c r="A433" s="37" t="s">
        <v>91</v>
      </c>
      <c r="B433" t="s">
        <v>113</v>
      </c>
      <c r="C433" s="16">
        <v>2696932.38</v>
      </c>
      <c r="D433" s="38">
        <v>1.1980329999999999</v>
      </c>
      <c r="E433" s="16">
        <v>32310.140093999998</v>
      </c>
      <c r="F433" s="16">
        <v>2664622.239906</v>
      </c>
      <c r="G433" s="16">
        <v>25531.439999999999</v>
      </c>
      <c r="H433" s="16">
        <v>6778.7000939999998</v>
      </c>
      <c r="I433" s="16">
        <v>11503.767760999999</v>
      </c>
      <c r="J433" s="39">
        <v>-4725.0676670000003</v>
      </c>
    </row>
    <row r="434" spans="1:10" ht="12" x14ac:dyDescent="0.2">
      <c r="A434" s="37" t="s">
        <v>91</v>
      </c>
      <c r="B434" t="s">
        <v>114</v>
      </c>
      <c r="C434" s="16">
        <v>360295.61</v>
      </c>
      <c r="D434" s="38">
        <v>-1.782311</v>
      </c>
      <c r="E434" s="16">
        <v>-6421.5896780000003</v>
      </c>
      <c r="F434" s="16">
        <v>366717.199678</v>
      </c>
      <c r="G434" s="16">
        <v>-5807.62</v>
      </c>
      <c r="H434" s="16">
        <v>-613.96967800000004</v>
      </c>
      <c r="I434" s="16">
        <v>-748.58114499999999</v>
      </c>
      <c r="J434" s="39">
        <v>134.611467</v>
      </c>
    </row>
    <row r="435" spans="1:10" ht="12" x14ac:dyDescent="0.2">
      <c r="A435" s="37" t="s">
        <v>91</v>
      </c>
      <c r="B435" t="s">
        <v>115</v>
      </c>
      <c r="C435" s="16">
        <v>4927.04</v>
      </c>
      <c r="D435" s="38">
        <v>4.64E-4</v>
      </c>
      <c r="E435" s="16">
        <v>2.2859999999999998E-2</v>
      </c>
      <c r="F435" s="16">
        <v>4927.0171399999999</v>
      </c>
      <c r="G435" s="16">
        <v>0</v>
      </c>
      <c r="H435" s="16">
        <v>2.2859999999999998E-2</v>
      </c>
      <c r="I435" s="16">
        <v>-6.1499999999999999E-4</v>
      </c>
      <c r="J435" s="39">
        <v>2.3474999999999999E-2</v>
      </c>
    </row>
    <row r="436" spans="1:10" ht="12" x14ac:dyDescent="0.2">
      <c r="A436" s="37" t="s">
        <v>91</v>
      </c>
      <c r="B436" t="s">
        <v>116</v>
      </c>
      <c r="C436" s="16">
        <v>5038.57</v>
      </c>
      <c r="D436" s="38">
        <v>-63.144883</v>
      </c>
      <c r="E436" s="16">
        <v>-3181.5991130000002</v>
      </c>
      <c r="F436" s="16">
        <v>8220.1691129999999</v>
      </c>
      <c r="G436" s="16">
        <v>-1261.3</v>
      </c>
      <c r="H436" s="16">
        <v>-1920.299113</v>
      </c>
      <c r="I436" s="16">
        <v>76.262649999999994</v>
      </c>
      <c r="J436" s="39">
        <v>-1996.5617629999999</v>
      </c>
    </row>
    <row r="437" spans="1:10" ht="12" x14ac:dyDescent="0.2">
      <c r="A437" s="37" t="s">
        <v>91</v>
      </c>
      <c r="B437" t="s">
        <v>117</v>
      </c>
      <c r="C437" s="16">
        <v>12126.3</v>
      </c>
      <c r="D437" s="38">
        <v>19.583683000000001</v>
      </c>
      <c r="E437" s="16">
        <v>2374.7762050000001</v>
      </c>
      <c r="F437" s="16">
        <v>9751.5237949999992</v>
      </c>
      <c r="G437" s="16">
        <v>2254.23</v>
      </c>
      <c r="H437" s="16">
        <v>120.546205</v>
      </c>
      <c r="I437" s="16">
        <v>124.129104</v>
      </c>
      <c r="J437" s="39">
        <v>-3.5828989999999998</v>
      </c>
    </row>
    <row r="438" spans="1:10" ht="12" x14ac:dyDescent="0.2">
      <c r="A438" s="37" t="s">
        <v>92</v>
      </c>
      <c r="B438" t="s">
        <v>113</v>
      </c>
      <c r="C438" s="16">
        <v>19333.52</v>
      </c>
      <c r="D438" s="38">
        <v>1.1980329999999999</v>
      </c>
      <c r="E438" s="16">
        <v>231.621951</v>
      </c>
      <c r="F438" s="16">
        <v>19101.898048999999</v>
      </c>
      <c r="G438" s="16">
        <v>229.79</v>
      </c>
      <c r="H438" s="16">
        <v>1.8319510000000001</v>
      </c>
      <c r="I438" s="16">
        <v>35.70458</v>
      </c>
      <c r="J438" s="39">
        <v>-33.872629000000003</v>
      </c>
    </row>
    <row r="439" spans="1:10" ht="12" x14ac:dyDescent="0.2">
      <c r="A439" s="37" t="s">
        <v>92</v>
      </c>
      <c r="B439" t="s">
        <v>114</v>
      </c>
      <c r="C439" s="16">
        <v>1651.17</v>
      </c>
      <c r="D439" s="38">
        <v>-1.782311</v>
      </c>
      <c r="E439" s="16">
        <v>-29.428991</v>
      </c>
      <c r="F439" s="16">
        <v>1680.5989910000001</v>
      </c>
      <c r="G439" s="16">
        <v>-17.809999999999999</v>
      </c>
      <c r="H439" s="16">
        <v>-11.618990999999999</v>
      </c>
      <c r="I439" s="16">
        <v>-12.257688999999999</v>
      </c>
      <c r="J439" s="39">
        <v>0.63869799999999999</v>
      </c>
    </row>
    <row r="440" spans="1:10" ht="12" x14ac:dyDescent="0.2">
      <c r="A440" s="37" t="s">
        <v>92</v>
      </c>
      <c r="B440" t="s">
        <v>115</v>
      </c>
      <c r="C440" s="16">
        <v>14.49</v>
      </c>
      <c r="D440" s="38">
        <v>4.64E-4</v>
      </c>
      <c r="E440" s="16">
        <v>6.7000000000000002E-5</v>
      </c>
      <c r="F440" s="16">
        <v>14.489933000000001</v>
      </c>
      <c r="G440" s="16">
        <v>0</v>
      </c>
      <c r="H440" s="16">
        <v>6.7000000000000002E-5</v>
      </c>
      <c r="I440" s="16">
        <v>-1.9999999999999999E-6</v>
      </c>
      <c r="J440" s="39">
        <v>6.8999999999999997E-5</v>
      </c>
    </row>
    <row r="441" spans="1:10" ht="12" x14ac:dyDescent="0.2">
      <c r="A441" s="37" t="s">
        <v>92</v>
      </c>
      <c r="B441" t="s">
        <v>116</v>
      </c>
      <c r="C441" s="16">
        <v>26.33</v>
      </c>
      <c r="D441" s="38">
        <v>-63.144883</v>
      </c>
      <c r="E441" s="16">
        <v>-16.626048000000001</v>
      </c>
      <c r="F441" s="16">
        <v>42.956048000000003</v>
      </c>
      <c r="G441" s="16">
        <v>-9.6300000000000008</v>
      </c>
      <c r="H441" s="16">
        <v>-6.996048</v>
      </c>
      <c r="I441" s="16">
        <v>3.4373629999999999</v>
      </c>
      <c r="J441" s="39">
        <v>-10.433411</v>
      </c>
    </row>
    <row r="442" spans="1:10" ht="12" x14ac:dyDescent="0.2">
      <c r="A442" s="37" t="s">
        <v>92</v>
      </c>
      <c r="B442" t="s">
        <v>117</v>
      </c>
      <c r="C442" s="16">
        <v>16239.27</v>
      </c>
      <c r="D442" s="38">
        <v>19.583683000000001</v>
      </c>
      <c r="E442" s="16">
        <v>3180.2472299999999</v>
      </c>
      <c r="F442" s="16">
        <v>13059.02277</v>
      </c>
      <c r="G442" s="16">
        <v>3182.07</v>
      </c>
      <c r="H442" s="16">
        <v>-1.82277</v>
      </c>
      <c r="I442" s="16">
        <v>2.975368</v>
      </c>
      <c r="J442" s="39">
        <v>-4.7981379999999998</v>
      </c>
    </row>
    <row r="443" spans="1:10" ht="12" x14ac:dyDescent="0.2">
      <c r="A443" s="37" t="s">
        <v>93</v>
      </c>
      <c r="B443" t="s">
        <v>113</v>
      </c>
      <c r="C443" s="16">
        <v>111438.38</v>
      </c>
      <c r="D443" s="38">
        <v>1.1980329999999999</v>
      </c>
      <c r="E443" s="16">
        <v>1335.068575</v>
      </c>
      <c r="F443" s="16">
        <v>110103.31142500001</v>
      </c>
      <c r="G443" s="16">
        <v>1118.24</v>
      </c>
      <c r="H443" s="16">
        <v>216.828575</v>
      </c>
      <c r="I443" s="16">
        <v>412.070358</v>
      </c>
      <c r="J443" s="39">
        <v>-195.241783</v>
      </c>
    </row>
    <row r="444" spans="1:10" ht="12" x14ac:dyDescent="0.2">
      <c r="A444" s="37" t="s">
        <v>93</v>
      </c>
      <c r="B444" t="s">
        <v>114</v>
      </c>
      <c r="C444" s="16">
        <v>15533.59</v>
      </c>
      <c r="D444" s="38">
        <v>-1.782311</v>
      </c>
      <c r="E444" s="16">
        <v>-276.856944</v>
      </c>
      <c r="F444" s="16">
        <v>15810.446943999999</v>
      </c>
      <c r="G444" s="16">
        <v>-197.25</v>
      </c>
      <c r="H444" s="16">
        <v>-79.606943999999999</v>
      </c>
      <c r="I444" s="16">
        <v>-85.868364999999997</v>
      </c>
      <c r="J444" s="39">
        <v>6.2614210000000003</v>
      </c>
    </row>
    <row r="445" spans="1:10" ht="12" x14ac:dyDescent="0.2">
      <c r="A445" s="37" t="s">
        <v>93</v>
      </c>
      <c r="B445" t="s">
        <v>115</v>
      </c>
      <c r="C445" s="16">
        <v>67.72</v>
      </c>
      <c r="D445" s="38">
        <v>4.64E-4</v>
      </c>
      <c r="E445" s="16">
        <v>3.1399999999999999E-4</v>
      </c>
      <c r="F445" s="16">
        <v>67.719685999999996</v>
      </c>
      <c r="G445" s="16">
        <v>0</v>
      </c>
      <c r="H445" s="16">
        <v>3.1399999999999999E-4</v>
      </c>
      <c r="I445" s="16">
        <v>-7.9999999999999996E-6</v>
      </c>
      <c r="J445" s="39">
        <v>3.2200000000000002E-4</v>
      </c>
    </row>
    <row r="446" spans="1:10" ht="12" x14ac:dyDescent="0.2">
      <c r="A446" s="37" t="s">
        <v>93</v>
      </c>
      <c r="B446" t="s">
        <v>116</v>
      </c>
      <c r="C446" s="16">
        <v>88.76</v>
      </c>
      <c r="D446" s="38">
        <v>-63.144883</v>
      </c>
      <c r="E446" s="16">
        <v>-56.047398000000001</v>
      </c>
      <c r="F446" s="16">
        <v>144.80739800000001</v>
      </c>
      <c r="G446" s="16">
        <v>-26.83</v>
      </c>
      <c r="H446" s="16">
        <v>-29.217397999999999</v>
      </c>
      <c r="I446" s="16">
        <v>5.9542520000000003</v>
      </c>
      <c r="J446" s="39">
        <v>-35.17165</v>
      </c>
    </row>
    <row r="447" spans="1:10" ht="12" x14ac:dyDescent="0.2">
      <c r="A447" s="37" t="s">
        <v>93</v>
      </c>
      <c r="B447" t="s">
        <v>117</v>
      </c>
      <c r="C447" s="16">
        <v>71644.89</v>
      </c>
      <c r="D447" s="38">
        <v>19.583683000000001</v>
      </c>
      <c r="E447" s="16">
        <v>14030.708457999999</v>
      </c>
      <c r="F447" s="16">
        <v>57614.181541999998</v>
      </c>
      <c r="G447" s="16">
        <v>12669.03</v>
      </c>
      <c r="H447" s="16">
        <v>1361.6784580000001</v>
      </c>
      <c r="I447" s="16">
        <v>1382.847025</v>
      </c>
      <c r="J447" s="39">
        <v>-21.168566999999999</v>
      </c>
    </row>
    <row r="448" spans="1:10" ht="12" x14ac:dyDescent="0.2">
      <c r="A448" s="37" t="s">
        <v>94</v>
      </c>
      <c r="B448" t="s">
        <v>113</v>
      </c>
      <c r="C448" s="16">
        <v>97454.56</v>
      </c>
      <c r="D448" s="38">
        <v>1.1980329999999999</v>
      </c>
      <c r="E448" s="16">
        <v>1167.5377960000001</v>
      </c>
      <c r="F448" s="16">
        <v>96287.022203999994</v>
      </c>
      <c r="G448" s="16">
        <v>1044.49</v>
      </c>
      <c r="H448" s="16">
        <v>123.04779600000001</v>
      </c>
      <c r="I448" s="16">
        <v>293.78970800000002</v>
      </c>
      <c r="J448" s="39">
        <v>-170.74191200000001</v>
      </c>
    </row>
    <row r="449" spans="1:10" ht="12" x14ac:dyDescent="0.2">
      <c r="A449" s="37" t="s">
        <v>94</v>
      </c>
      <c r="B449" t="s">
        <v>114</v>
      </c>
      <c r="C449" s="16">
        <v>8657.94</v>
      </c>
      <c r="D449" s="38">
        <v>-1.782311</v>
      </c>
      <c r="E449" s="16">
        <v>-154.31145000000001</v>
      </c>
      <c r="F449" s="16">
        <v>8812.2514499999997</v>
      </c>
      <c r="G449" s="16">
        <v>-116.33</v>
      </c>
      <c r="H449" s="16">
        <v>-37.981450000000002</v>
      </c>
      <c r="I449" s="16">
        <v>-41.403061999999998</v>
      </c>
      <c r="J449" s="39">
        <v>3.4216120000000001</v>
      </c>
    </row>
    <row r="450" spans="1:10" ht="12" x14ac:dyDescent="0.2">
      <c r="A450" s="37" t="s">
        <v>94</v>
      </c>
      <c r="B450" t="s">
        <v>115</v>
      </c>
      <c r="C450" s="16">
        <v>35</v>
      </c>
      <c r="D450" s="38">
        <v>4.64E-4</v>
      </c>
      <c r="E450" s="16">
        <v>1.6200000000000001E-4</v>
      </c>
      <c r="F450" s="16">
        <v>34.999837999999997</v>
      </c>
      <c r="G450" s="16">
        <v>0</v>
      </c>
      <c r="H450" s="16">
        <v>1.6200000000000001E-4</v>
      </c>
      <c r="I450" s="16">
        <v>-3.9999999999999998E-6</v>
      </c>
      <c r="J450" s="39">
        <v>1.66E-4</v>
      </c>
    </row>
    <row r="451" spans="1:10" ht="12" x14ac:dyDescent="0.2">
      <c r="A451" s="37" t="s">
        <v>94</v>
      </c>
      <c r="B451" t="s">
        <v>116</v>
      </c>
      <c r="C451" s="16">
        <v>58.96</v>
      </c>
      <c r="D451" s="38">
        <v>-63.144883</v>
      </c>
      <c r="E451" s="16">
        <v>-37.230223000000002</v>
      </c>
      <c r="F451" s="16">
        <v>96.190223000000003</v>
      </c>
      <c r="G451" s="16">
        <v>-16.88</v>
      </c>
      <c r="H451" s="16">
        <v>-20.350223</v>
      </c>
      <c r="I451" s="16">
        <v>3.01301</v>
      </c>
      <c r="J451" s="39">
        <v>-23.363233000000001</v>
      </c>
    </row>
    <row r="452" spans="1:10" ht="12" x14ac:dyDescent="0.2">
      <c r="A452" s="37" t="s">
        <v>94</v>
      </c>
      <c r="B452" t="s">
        <v>117</v>
      </c>
      <c r="C452" s="16">
        <v>107677.3</v>
      </c>
      <c r="D452" s="38">
        <v>19.583683000000001</v>
      </c>
      <c r="E452" s="16">
        <v>21087.181568</v>
      </c>
      <c r="F452" s="16">
        <v>86590.118432000003</v>
      </c>
      <c r="G452" s="16">
        <v>19706.990000000002</v>
      </c>
      <c r="H452" s="16">
        <v>1380.191568</v>
      </c>
      <c r="I452" s="16">
        <v>1412.0064560000001</v>
      </c>
      <c r="J452" s="39">
        <v>-31.814888</v>
      </c>
    </row>
    <row r="453" spans="1:10" ht="12" x14ac:dyDescent="0.2">
      <c r="A453" s="37" t="s">
        <v>14</v>
      </c>
      <c r="B453" t="s">
        <v>113</v>
      </c>
      <c r="C453" s="16">
        <v>1401630.59</v>
      </c>
      <c r="D453" s="38">
        <v>1.1980329999999999</v>
      </c>
      <c r="E453" s="16">
        <v>16791.997106999999</v>
      </c>
      <c r="F453" s="16">
        <v>1384838.592893</v>
      </c>
      <c r="G453" s="16">
        <v>11889.62</v>
      </c>
      <c r="H453" s="16">
        <v>4902.3771070000003</v>
      </c>
      <c r="I453" s="16">
        <v>7358.0558000000001</v>
      </c>
      <c r="J453" s="39">
        <v>-2455.6786929999998</v>
      </c>
    </row>
    <row r="454" spans="1:10" ht="12" x14ac:dyDescent="0.2">
      <c r="A454" s="37" t="s">
        <v>14</v>
      </c>
      <c r="B454" t="s">
        <v>114</v>
      </c>
      <c r="C454" s="16">
        <v>149023.03</v>
      </c>
      <c r="D454" s="38">
        <v>-1.782311</v>
      </c>
      <c r="E454" s="16">
        <v>-2656.054431</v>
      </c>
      <c r="F454" s="16">
        <v>151679.084431</v>
      </c>
      <c r="G454" s="16">
        <v>-2110.1799999999998</v>
      </c>
      <c r="H454" s="16">
        <v>-545.87443099999996</v>
      </c>
      <c r="I454" s="16">
        <v>-601.91507300000001</v>
      </c>
      <c r="J454" s="39">
        <v>56.040641999999998</v>
      </c>
    </row>
    <row r="455" spans="1:10" ht="12" x14ac:dyDescent="0.2">
      <c r="A455" s="37" t="s">
        <v>14</v>
      </c>
      <c r="B455" t="s">
        <v>115</v>
      </c>
      <c r="C455" s="16">
        <v>1772.11</v>
      </c>
      <c r="D455" s="38">
        <v>4.64E-4</v>
      </c>
      <c r="E455" s="16">
        <v>8.2220000000000001E-3</v>
      </c>
      <c r="F455" s="16">
        <v>1772.101778</v>
      </c>
      <c r="G455" s="16">
        <v>0</v>
      </c>
      <c r="H455" s="16">
        <v>8.2220000000000001E-3</v>
      </c>
      <c r="I455" s="16">
        <v>-2.2100000000000001E-4</v>
      </c>
      <c r="J455" s="39">
        <v>8.4430000000000009E-3</v>
      </c>
    </row>
    <row r="456" spans="1:10" ht="12" x14ac:dyDescent="0.2">
      <c r="A456" s="37" t="s">
        <v>14</v>
      </c>
      <c r="B456" t="s">
        <v>116</v>
      </c>
      <c r="C456" s="16">
        <v>2026.11</v>
      </c>
      <c r="D456" s="38">
        <v>-63.144883</v>
      </c>
      <c r="E456" s="16">
        <v>-1279.384781</v>
      </c>
      <c r="F456" s="16">
        <v>3305.4947809999999</v>
      </c>
      <c r="G456" s="16">
        <v>-589.54</v>
      </c>
      <c r="H456" s="16">
        <v>-689.84478100000001</v>
      </c>
      <c r="I456" s="16">
        <v>113.012726</v>
      </c>
      <c r="J456" s="39">
        <v>-802.85750700000006</v>
      </c>
    </row>
    <row r="457" spans="1:10" ht="12" x14ac:dyDescent="0.2">
      <c r="A457" s="37" t="s">
        <v>14</v>
      </c>
      <c r="B457" t="s">
        <v>117</v>
      </c>
      <c r="C457" s="16">
        <v>5015.6099999999997</v>
      </c>
      <c r="D457" s="38">
        <v>19.583683000000001</v>
      </c>
      <c r="E457" s="16">
        <v>982.24118499999997</v>
      </c>
      <c r="F457" s="16">
        <v>4033.3688149999998</v>
      </c>
      <c r="G457" s="16">
        <v>934.42</v>
      </c>
      <c r="H457" s="16">
        <v>47.821185</v>
      </c>
      <c r="I457" s="16">
        <v>49.303122999999999</v>
      </c>
      <c r="J457" s="39">
        <v>-1.481938</v>
      </c>
    </row>
    <row r="458" spans="1:10" ht="12" x14ac:dyDescent="0.2">
      <c r="A458" s="37" t="s">
        <v>95</v>
      </c>
      <c r="B458" t="s">
        <v>113</v>
      </c>
      <c r="C458" s="16">
        <v>862859.53</v>
      </c>
      <c r="D458" s="38">
        <v>1.1980329999999999</v>
      </c>
      <c r="E458" s="16">
        <v>10337.341974999999</v>
      </c>
      <c r="F458" s="16">
        <v>852522.18802500004</v>
      </c>
      <c r="G458" s="16">
        <v>7432.78</v>
      </c>
      <c r="H458" s="16">
        <v>2904.5619750000001</v>
      </c>
      <c r="I458" s="16">
        <v>4416.3053529999997</v>
      </c>
      <c r="J458" s="39">
        <v>-1511.7433779999999</v>
      </c>
    </row>
    <row r="459" spans="1:10" ht="12" x14ac:dyDescent="0.2">
      <c r="A459" s="37" t="s">
        <v>95</v>
      </c>
      <c r="B459" t="s">
        <v>114</v>
      </c>
      <c r="C459" s="16">
        <v>21040.57</v>
      </c>
      <c r="D459" s="38">
        <v>-1.782311</v>
      </c>
      <c r="E459" s="16">
        <v>-375.00847499999998</v>
      </c>
      <c r="F459" s="16">
        <v>21415.578474999998</v>
      </c>
      <c r="G459" s="16">
        <v>-450.48</v>
      </c>
      <c r="H459" s="16">
        <v>75.471525</v>
      </c>
      <c r="I459" s="16">
        <v>71.166988000000003</v>
      </c>
      <c r="J459" s="39">
        <v>4.3045369999999998</v>
      </c>
    </row>
    <row r="460" spans="1:10" ht="12" x14ac:dyDescent="0.2">
      <c r="A460" s="37" t="s">
        <v>95</v>
      </c>
      <c r="B460" t="s">
        <v>115</v>
      </c>
      <c r="C460" s="16">
        <v>231.12</v>
      </c>
      <c r="D460" s="38">
        <v>4.64E-4</v>
      </c>
      <c r="E460" s="16">
        <v>1.072E-3</v>
      </c>
      <c r="F460" s="16">
        <v>231.11892800000001</v>
      </c>
      <c r="G460" s="16">
        <v>0</v>
      </c>
      <c r="H460" s="16">
        <v>1.072E-3</v>
      </c>
      <c r="I460" s="16">
        <v>-2.9E-5</v>
      </c>
      <c r="J460" s="39">
        <v>1.101E-3</v>
      </c>
    </row>
    <row r="461" spans="1:10" ht="12" x14ac:dyDescent="0.2">
      <c r="A461" s="37" t="s">
        <v>95</v>
      </c>
      <c r="B461" t="s">
        <v>116</v>
      </c>
      <c r="C461" s="16">
        <v>482.64</v>
      </c>
      <c r="D461" s="38">
        <v>-63.144883</v>
      </c>
      <c r="E461" s="16">
        <v>-304.76246200000003</v>
      </c>
      <c r="F461" s="16">
        <v>787.40246200000001</v>
      </c>
      <c r="G461" s="16">
        <v>-174.27</v>
      </c>
      <c r="H461" s="16">
        <v>-130.49246199999999</v>
      </c>
      <c r="I461" s="16">
        <v>60.756359000000003</v>
      </c>
      <c r="J461" s="39">
        <v>-191.24882099999999</v>
      </c>
    </row>
    <row r="462" spans="1:10" ht="12" x14ac:dyDescent="0.2">
      <c r="A462" s="37" t="s">
        <v>95</v>
      </c>
      <c r="B462" t="s">
        <v>117</v>
      </c>
      <c r="C462" s="16">
        <v>15070.1</v>
      </c>
      <c r="D462" s="38">
        <v>19.583683000000001</v>
      </c>
      <c r="E462" s="16">
        <v>2951.2806780000001</v>
      </c>
      <c r="F462" s="16">
        <v>12118.819321999999</v>
      </c>
      <c r="G462" s="16">
        <v>2821.52</v>
      </c>
      <c r="H462" s="16">
        <v>129.76067800000001</v>
      </c>
      <c r="I462" s="16">
        <v>134.21336700000001</v>
      </c>
      <c r="J462" s="39">
        <v>-4.4526890000000003</v>
      </c>
    </row>
    <row r="463" spans="1:10" ht="12" x14ac:dyDescent="0.2">
      <c r="A463" s="37" t="s">
        <v>96</v>
      </c>
      <c r="B463" t="s">
        <v>113</v>
      </c>
      <c r="C463" s="16">
        <v>51487.75</v>
      </c>
      <c r="D463" s="38">
        <v>1.1980329999999999</v>
      </c>
      <c r="E463" s="16">
        <v>616.84023999999999</v>
      </c>
      <c r="F463" s="16">
        <v>50870.909760000002</v>
      </c>
      <c r="G463" s="16">
        <v>498.97</v>
      </c>
      <c r="H463" s="16">
        <v>117.87024</v>
      </c>
      <c r="I463" s="16">
        <v>208.07758200000001</v>
      </c>
      <c r="J463" s="39">
        <v>-90.207341999999997</v>
      </c>
    </row>
    <row r="464" spans="1:10" ht="12" x14ac:dyDescent="0.2">
      <c r="A464" s="37" t="s">
        <v>96</v>
      </c>
      <c r="B464" t="s">
        <v>114</v>
      </c>
      <c r="C464" s="16">
        <v>6955.95</v>
      </c>
      <c r="D464" s="38">
        <v>-1.782311</v>
      </c>
      <c r="E464" s="16">
        <v>-123.97668899999999</v>
      </c>
      <c r="F464" s="16">
        <v>7079.9266889999999</v>
      </c>
      <c r="G464" s="16">
        <v>-80.930000000000007</v>
      </c>
      <c r="H464" s="16">
        <v>-43.046689000000001</v>
      </c>
      <c r="I464" s="16">
        <v>-45.759838999999999</v>
      </c>
      <c r="J464" s="39">
        <v>2.7131500000000002</v>
      </c>
    </row>
    <row r="465" spans="1:10" ht="12" x14ac:dyDescent="0.2">
      <c r="A465" s="37" t="s">
        <v>96</v>
      </c>
      <c r="B465" t="s">
        <v>115</v>
      </c>
      <c r="C465" s="16">
        <v>55.83</v>
      </c>
      <c r="D465" s="38">
        <v>4.64E-4</v>
      </c>
      <c r="E465" s="16">
        <v>2.5900000000000001E-4</v>
      </c>
      <c r="F465" s="16">
        <v>55.829740999999999</v>
      </c>
      <c r="G465" s="16">
        <v>0</v>
      </c>
      <c r="H465" s="16">
        <v>2.5900000000000001E-4</v>
      </c>
      <c r="I465" s="16">
        <v>-6.9999999999999999E-6</v>
      </c>
      <c r="J465" s="39">
        <v>2.6600000000000001E-4</v>
      </c>
    </row>
    <row r="466" spans="1:10" ht="12" x14ac:dyDescent="0.2">
      <c r="A466" s="37" t="s">
        <v>96</v>
      </c>
      <c r="B466" t="s">
        <v>116</v>
      </c>
      <c r="C466" s="16">
        <v>91.22</v>
      </c>
      <c r="D466" s="38">
        <v>-63.144883</v>
      </c>
      <c r="E466" s="16">
        <v>-57.600762000000003</v>
      </c>
      <c r="F466" s="16">
        <v>148.820762</v>
      </c>
      <c r="G466" s="16">
        <v>-30.6</v>
      </c>
      <c r="H466" s="16">
        <v>-27.000762000000002</v>
      </c>
      <c r="I466" s="16">
        <v>9.1456769999999992</v>
      </c>
      <c r="J466" s="39">
        <v>-36.146439000000001</v>
      </c>
    </row>
    <row r="467" spans="1:10" ht="12" x14ac:dyDescent="0.2">
      <c r="A467" s="37" t="s">
        <v>96</v>
      </c>
      <c r="B467" t="s">
        <v>117</v>
      </c>
      <c r="C467" s="16">
        <v>11172.92</v>
      </c>
      <c r="D467" s="38">
        <v>19.583683000000001</v>
      </c>
      <c r="E467" s="16">
        <v>2188.0692840000002</v>
      </c>
      <c r="F467" s="16">
        <v>8984.8507160000008</v>
      </c>
      <c r="G467" s="16">
        <v>2068.8000000000002</v>
      </c>
      <c r="H467" s="16">
        <v>119.269284</v>
      </c>
      <c r="I467" s="16">
        <v>122.570492</v>
      </c>
      <c r="J467" s="39">
        <v>-3.3012079999999999</v>
      </c>
    </row>
    <row r="468" spans="1:10" ht="12" x14ac:dyDescent="0.2">
      <c r="A468" s="37" t="s">
        <v>97</v>
      </c>
      <c r="B468" t="s">
        <v>113</v>
      </c>
      <c r="C468" s="16">
        <v>105271.77</v>
      </c>
      <c r="D468" s="38">
        <v>1.1980329999999999</v>
      </c>
      <c r="E468" s="16">
        <v>1261.190552</v>
      </c>
      <c r="F468" s="16">
        <v>104010.579448</v>
      </c>
      <c r="G468" s="16">
        <v>908.04</v>
      </c>
      <c r="H468" s="16">
        <v>353.150552</v>
      </c>
      <c r="I468" s="16">
        <v>537.58833800000002</v>
      </c>
      <c r="J468" s="39">
        <v>-184.43778599999999</v>
      </c>
    </row>
    <row r="469" spans="1:10" ht="12" x14ac:dyDescent="0.2">
      <c r="A469" s="37" t="s">
        <v>97</v>
      </c>
      <c r="B469" t="s">
        <v>114</v>
      </c>
      <c r="C469" s="16">
        <v>1585.78</v>
      </c>
      <c r="D469" s="38">
        <v>-1.782311</v>
      </c>
      <c r="E469" s="16">
        <v>-28.263538</v>
      </c>
      <c r="F469" s="16">
        <v>1614.0435379999999</v>
      </c>
      <c r="G469" s="16">
        <v>-13.07</v>
      </c>
      <c r="H469" s="16">
        <v>-15.193538</v>
      </c>
      <c r="I469" s="16">
        <v>-15.798026</v>
      </c>
      <c r="J469" s="39">
        <v>0.60448800000000003</v>
      </c>
    </row>
    <row r="470" spans="1:10" ht="12" x14ac:dyDescent="0.2">
      <c r="A470" s="37" t="s">
        <v>97</v>
      </c>
      <c r="B470" t="s">
        <v>115</v>
      </c>
      <c r="C470" s="16">
        <v>33.97</v>
      </c>
      <c r="D470" s="38">
        <v>4.64E-4</v>
      </c>
      <c r="E470" s="16">
        <v>1.5799999999999999E-4</v>
      </c>
      <c r="F470" s="16">
        <v>33.969842</v>
      </c>
      <c r="G470" s="16">
        <v>0</v>
      </c>
      <c r="H470" s="16">
        <v>1.5799999999999999E-4</v>
      </c>
      <c r="I470" s="16">
        <v>-3.9999999999999998E-6</v>
      </c>
      <c r="J470" s="39">
        <v>1.6200000000000001E-4</v>
      </c>
    </row>
    <row r="471" spans="1:10" ht="12" x14ac:dyDescent="0.2">
      <c r="A471" s="37" t="s">
        <v>97</v>
      </c>
      <c r="B471" t="s">
        <v>116</v>
      </c>
      <c r="C471" s="16">
        <v>31.15</v>
      </c>
      <c r="D471" s="38">
        <v>-63.144883</v>
      </c>
      <c r="E471" s="16">
        <v>-19.669630999999999</v>
      </c>
      <c r="F471" s="16">
        <v>50.819631000000001</v>
      </c>
      <c r="G471" s="16">
        <v>-13.05</v>
      </c>
      <c r="H471" s="16">
        <v>-6.619631</v>
      </c>
      <c r="I471" s="16">
        <v>5.723732</v>
      </c>
      <c r="J471" s="39">
        <v>-12.343363</v>
      </c>
    </row>
    <row r="472" spans="1:10" ht="12" x14ac:dyDescent="0.2">
      <c r="A472" s="37" t="s">
        <v>97</v>
      </c>
      <c r="B472" t="s">
        <v>117</v>
      </c>
      <c r="C472" s="16">
        <v>698.28</v>
      </c>
      <c r="D472" s="38">
        <v>19.583683000000001</v>
      </c>
      <c r="E472" s="16">
        <v>136.74894499999999</v>
      </c>
      <c r="F472" s="16">
        <v>561.53105500000004</v>
      </c>
      <c r="G472" s="16">
        <v>128.34</v>
      </c>
      <c r="H472" s="16">
        <v>8.4089449999999992</v>
      </c>
      <c r="I472" s="16">
        <v>8.6152619999999995</v>
      </c>
      <c r="J472" s="39">
        <v>-0.206317</v>
      </c>
    </row>
    <row r="473" spans="1:10" ht="12" x14ac:dyDescent="0.2">
      <c r="A473" s="37" t="s">
        <v>98</v>
      </c>
      <c r="B473" t="s">
        <v>113</v>
      </c>
      <c r="C473" s="16">
        <v>4135304.92</v>
      </c>
      <c r="D473" s="38">
        <v>1.1980329999999999</v>
      </c>
      <c r="E473" s="16">
        <v>49542.317889999998</v>
      </c>
      <c r="F473" s="16">
        <v>4085762.6021099999</v>
      </c>
      <c r="G473" s="16">
        <v>28659.49</v>
      </c>
      <c r="H473" s="16">
        <v>20882.82789</v>
      </c>
      <c r="I473" s="16">
        <v>28127.94672</v>
      </c>
      <c r="J473" s="39">
        <v>-7245.1188300000003</v>
      </c>
    </row>
    <row r="474" spans="1:10" ht="12" x14ac:dyDescent="0.2">
      <c r="A474" s="37" t="s">
        <v>98</v>
      </c>
      <c r="B474" t="s">
        <v>114</v>
      </c>
      <c r="C474" s="16">
        <v>237503.74</v>
      </c>
      <c r="D474" s="38">
        <v>-1.782311</v>
      </c>
      <c r="E474" s="16">
        <v>-4233.0561989999997</v>
      </c>
      <c r="F474" s="16">
        <v>241736.796199</v>
      </c>
      <c r="G474" s="16">
        <v>-4227.5200000000004</v>
      </c>
      <c r="H474" s="16">
        <v>-5.5361989999999999</v>
      </c>
      <c r="I474" s="16">
        <v>-97.092844999999997</v>
      </c>
      <c r="J474" s="39">
        <v>91.556646000000001</v>
      </c>
    </row>
    <row r="475" spans="1:10" ht="12" x14ac:dyDescent="0.2">
      <c r="A475" s="37" t="s">
        <v>98</v>
      </c>
      <c r="B475" t="s">
        <v>115</v>
      </c>
      <c r="C475" s="16">
        <v>1825.13</v>
      </c>
      <c r="D475" s="38">
        <v>4.64E-4</v>
      </c>
      <c r="E475" s="16">
        <v>8.4679999999999998E-3</v>
      </c>
      <c r="F475" s="16">
        <v>1825.1215319999999</v>
      </c>
      <c r="G475" s="16">
        <v>0</v>
      </c>
      <c r="H475" s="16">
        <v>8.4679999999999998E-3</v>
      </c>
      <c r="I475" s="16">
        <v>-2.2800000000000001E-4</v>
      </c>
      <c r="J475" s="39">
        <v>8.6960000000000006E-3</v>
      </c>
    </row>
    <row r="476" spans="1:10" ht="12" x14ac:dyDescent="0.2">
      <c r="A476" s="37" t="s">
        <v>98</v>
      </c>
      <c r="B476" t="s">
        <v>116</v>
      </c>
      <c r="C476" s="16">
        <v>2912.17</v>
      </c>
      <c r="D476" s="38">
        <v>-63.144883</v>
      </c>
      <c r="E476" s="16">
        <v>-1838.886328</v>
      </c>
      <c r="F476" s="16">
        <v>4751.0563279999997</v>
      </c>
      <c r="G476" s="16">
        <v>-126.08</v>
      </c>
      <c r="H476" s="16">
        <v>-1712.8063279999999</v>
      </c>
      <c r="I476" s="16">
        <v>-558.84255099999996</v>
      </c>
      <c r="J476" s="39">
        <v>-1153.9637769999999</v>
      </c>
    </row>
    <row r="477" spans="1:10" ht="12" x14ac:dyDescent="0.2">
      <c r="A477" s="37" t="s">
        <v>98</v>
      </c>
      <c r="B477" t="s">
        <v>117</v>
      </c>
      <c r="C477" s="16">
        <v>134906.92000000001</v>
      </c>
      <c r="D477" s="38">
        <v>19.583683000000001</v>
      </c>
      <c r="E477" s="16">
        <v>26419.744149999999</v>
      </c>
      <c r="F477" s="16">
        <v>108487.17585</v>
      </c>
      <c r="G477" s="16">
        <v>25535.4</v>
      </c>
      <c r="H477" s="16">
        <v>884.34415000000001</v>
      </c>
      <c r="I477" s="16">
        <v>924.20444199999997</v>
      </c>
      <c r="J477" s="39">
        <v>-39.860292000000001</v>
      </c>
    </row>
    <row r="478" spans="1:10" ht="12" x14ac:dyDescent="0.2">
      <c r="A478" s="37" t="s">
        <v>99</v>
      </c>
      <c r="B478" t="s">
        <v>113</v>
      </c>
      <c r="C478" s="16">
        <v>50646.46</v>
      </c>
      <c r="D478" s="38">
        <v>1.1980329999999999</v>
      </c>
      <c r="E478" s="16">
        <v>606.76130799999999</v>
      </c>
      <c r="F478" s="16">
        <v>50039.698691999998</v>
      </c>
      <c r="G478" s="16">
        <v>424.07</v>
      </c>
      <c r="H478" s="16">
        <v>182.69130799999999</v>
      </c>
      <c r="I478" s="16">
        <v>271.42469699999998</v>
      </c>
      <c r="J478" s="39">
        <v>-88.733389000000003</v>
      </c>
    </row>
    <row r="479" spans="1:10" ht="12" x14ac:dyDescent="0.2">
      <c r="A479" s="37" t="s">
        <v>99</v>
      </c>
      <c r="B479" t="s">
        <v>114</v>
      </c>
      <c r="C479" s="16">
        <v>8667.4</v>
      </c>
      <c r="D479" s="38">
        <v>-1.782311</v>
      </c>
      <c r="E479" s="16">
        <v>-154.48005699999999</v>
      </c>
      <c r="F479" s="16">
        <v>8821.8800570000003</v>
      </c>
      <c r="G479" s="16">
        <v>-103.83</v>
      </c>
      <c r="H479" s="16">
        <v>-50.650056999999997</v>
      </c>
      <c r="I479" s="16">
        <v>-54.020862000000001</v>
      </c>
      <c r="J479" s="39">
        <v>3.3708049999999998</v>
      </c>
    </row>
    <row r="480" spans="1:10" ht="12" x14ac:dyDescent="0.2">
      <c r="A480" s="37" t="s">
        <v>99</v>
      </c>
      <c r="B480" t="s">
        <v>115</v>
      </c>
      <c r="C480" s="16">
        <v>40.799999999999997</v>
      </c>
      <c r="D480" s="38">
        <v>4.64E-4</v>
      </c>
      <c r="E480" s="16">
        <v>1.8900000000000001E-4</v>
      </c>
      <c r="F480" s="16">
        <v>40.799810999999998</v>
      </c>
      <c r="G480" s="16">
        <v>0</v>
      </c>
      <c r="H480" s="16">
        <v>1.8900000000000001E-4</v>
      </c>
      <c r="I480" s="16">
        <v>-5.0000000000000004E-6</v>
      </c>
      <c r="J480" s="39">
        <v>1.94E-4</v>
      </c>
    </row>
    <row r="481" spans="1:10" ht="12" x14ac:dyDescent="0.2">
      <c r="A481" s="37" t="s">
        <v>99</v>
      </c>
      <c r="B481" t="s">
        <v>116</v>
      </c>
      <c r="C481" s="16">
        <v>82.04</v>
      </c>
      <c r="D481" s="38">
        <v>-63.144883</v>
      </c>
      <c r="E481" s="16">
        <v>-51.804062000000002</v>
      </c>
      <c r="F481" s="16">
        <v>133.84406200000001</v>
      </c>
      <c r="G481" s="16">
        <v>-16.47</v>
      </c>
      <c r="H481" s="16">
        <v>-35.334062000000003</v>
      </c>
      <c r="I481" s="16">
        <v>-2.8252489999999999</v>
      </c>
      <c r="J481" s="39">
        <v>-32.508813000000004</v>
      </c>
    </row>
    <row r="482" spans="1:10" ht="12" x14ac:dyDescent="0.2">
      <c r="A482" s="37" t="s">
        <v>99</v>
      </c>
      <c r="B482" t="s">
        <v>117</v>
      </c>
      <c r="C482" s="16">
        <v>21421.85</v>
      </c>
      <c r="D482" s="38">
        <v>19.583683000000001</v>
      </c>
      <c r="E482" s="16">
        <v>4195.1872910000002</v>
      </c>
      <c r="F482" s="16">
        <v>17226.662709</v>
      </c>
      <c r="G482" s="16">
        <v>3826.11</v>
      </c>
      <c r="H482" s="16">
        <v>369.077291</v>
      </c>
      <c r="I482" s="16">
        <v>375.406701</v>
      </c>
      <c r="J482" s="39">
        <v>-6.3294100000000002</v>
      </c>
    </row>
    <row r="483" spans="1:10" ht="12" x14ac:dyDescent="0.2">
      <c r="A483" s="37" t="s">
        <v>100</v>
      </c>
      <c r="B483" t="s">
        <v>113</v>
      </c>
      <c r="C483" s="16">
        <v>53565.74</v>
      </c>
      <c r="D483" s="38">
        <v>1.1980329999999999</v>
      </c>
      <c r="E483" s="16">
        <v>641.73524599999996</v>
      </c>
      <c r="F483" s="16">
        <v>52924.004754000001</v>
      </c>
      <c r="G483" s="16">
        <v>650.19000000000005</v>
      </c>
      <c r="H483" s="16">
        <v>-8.4547539999999994</v>
      </c>
      <c r="I483" s="16">
        <v>85.393259</v>
      </c>
      <c r="J483" s="39">
        <v>-93.848012999999995</v>
      </c>
    </row>
    <row r="484" spans="1:10" ht="12" x14ac:dyDescent="0.2">
      <c r="A484" s="37" t="s">
        <v>100</v>
      </c>
      <c r="B484" t="s">
        <v>114</v>
      </c>
      <c r="C484" s="16">
        <v>7529.47</v>
      </c>
      <c r="D484" s="38">
        <v>-1.782311</v>
      </c>
      <c r="E484" s="16">
        <v>-134.198601</v>
      </c>
      <c r="F484" s="16">
        <v>7663.6686010000003</v>
      </c>
      <c r="G484" s="16">
        <v>-95.77</v>
      </c>
      <c r="H484" s="16">
        <v>-38.428601</v>
      </c>
      <c r="I484" s="16">
        <v>-41.417119999999997</v>
      </c>
      <c r="J484" s="39">
        <v>2.9885190000000001</v>
      </c>
    </row>
    <row r="485" spans="1:10" ht="12" x14ac:dyDescent="0.2">
      <c r="A485" s="37" t="s">
        <v>100</v>
      </c>
      <c r="B485" t="s">
        <v>115</v>
      </c>
      <c r="C485" s="16">
        <v>39.99</v>
      </c>
      <c r="D485" s="38">
        <v>4.64E-4</v>
      </c>
      <c r="E485" s="16">
        <v>1.8599999999999999E-4</v>
      </c>
      <c r="F485" s="16">
        <v>39.989814000000003</v>
      </c>
      <c r="G485" s="16">
        <v>0</v>
      </c>
      <c r="H485" s="16">
        <v>1.8599999999999999E-4</v>
      </c>
      <c r="I485" s="16">
        <v>-5.0000000000000004E-6</v>
      </c>
      <c r="J485" s="39">
        <v>1.9100000000000001E-4</v>
      </c>
    </row>
    <row r="486" spans="1:10" ht="12" x14ac:dyDescent="0.2">
      <c r="A486" s="37" t="s">
        <v>100</v>
      </c>
      <c r="B486" t="s">
        <v>116</v>
      </c>
      <c r="C486" s="16">
        <v>44.7</v>
      </c>
      <c r="D486" s="38">
        <v>-63.144883</v>
      </c>
      <c r="E486" s="16">
        <v>-28.225763000000001</v>
      </c>
      <c r="F486" s="16">
        <v>72.925763000000003</v>
      </c>
      <c r="G486" s="16">
        <v>-14.72</v>
      </c>
      <c r="H486" s="16">
        <v>-13.505763</v>
      </c>
      <c r="I486" s="16">
        <v>4.2068640000000004</v>
      </c>
      <c r="J486" s="39">
        <v>-17.712627000000001</v>
      </c>
    </row>
    <row r="487" spans="1:10" ht="12" x14ac:dyDescent="0.2">
      <c r="A487" s="37" t="s">
        <v>100</v>
      </c>
      <c r="B487" t="s">
        <v>117</v>
      </c>
      <c r="C487" s="16">
        <v>15948.7</v>
      </c>
      <c r="D487" s="38">
        <v>19.583683000000001</v>
      </c>
      <c r="E487" s="16">
        <v>3123.3429209999999</v>
      </c>
      <c r="F487" s="16">
        <v>12825.357078999999</v>
      </c>
      <c r="G487" s="16">
        <v>2987.04</v>
      </c>
      <c r="H487" s="16">
        <v>136.302921</v>
      </c>
      <c r="I487" s="16">
        <v>141.01520500000001</v>
      </c>
      <c r="J487" s="39">
        <v>-4.7122840000000004</v>
      </c>
    </row>
    <row r="488" spans="1:10" ht="12" x14ac:dyDescent="0.2">
      <c r="A488" s="37" t="s">
        <v>101</v>
      </c>
      <c r="B488" t="s">
        <v>113</v>
      </c>
      <c r="C488" s="16">
        <v>73147.3</v>
      </c>
      <c r="D488" s="38">
        <v>1.1980329999999999</v>
      </c>
      <c r="E488" s="16">
        <v>876.32879800000001</v>
      </c>
      <c r="F488" s="16">
        <v>72270.971202000001</v>
      </c>
      <c r="G488" s="16">
        <v>763.63</v>
      </c>
      <c r="H488" s="16">
        <v>112.698798</v>
      </c>
      <c r="I488" s="16">
        <v>240.85400999999999</v>
      </c>
      <c r="J488" s="39">
        <v>-128.15521200000001</v>
      </c>
    </row>
    <row r="489" spans="1:10" ht="12" x14ac:dyDescent="0.2">
      <c r="A489" s="37" t="s">
        <v>101</v>
      </c>
      <c r="B489" t="s">
        <v>114</v>
      </c>
      <c r="C489" s="16">
        <v>4618.08</v>
      </c>
      <c r="D489" s="38">
        <v>-1.782311</v>
      </c>
      <c r="E489" s="16">
        <v>-82.308565999999999</v>
      </c>
      <c r="F489" s="16">
        <v>4700.3885659999996</v>
      </c>
      <c r="G489" s="16">
        <v>-42.54</v>
      </c>
      <c r="H489" s="16">
        <v>-39.768566</v>
      </c>
      <c r="I489" s="16">
        <v>-41.682957999999999</v>
      </c>
      <c r="J489" s="39">
        <v>1.9143920000000001</v>
      </c>
    </row>
    <row r="490" spans="1:10" ht="12" x14ac:dyDescent="0.2">
      <c r="A490" s="37" t="s">
        <v>101</v>
      </c>
      <c r="B490" t="s">
        <v>115</v>
      </c>
      <c r="C490" s="16">
        <v>22.07</v>
      </c>
      <c r="D490" s="38">
        <v>4.64E-4</v>
      </c>
      <c r="E490" s="16">
        <v>1.02E-4</v>
      </c>
      <c r="F490" s="16">
        <v>22.069897999999998</v>
      </c>
      <c r="G490" s="16">
        <v>0</v>
      </c>
      <c r="H490" s="16">
        <v>1.02E-4</v>
      </c>
      <c r="I490" s="16">
        <v>-3.0000000000000001E-6</v>
      </c>
      <c r="J490" s="39">
        <v>1.05E-4</v>
      </c>
    </row>
    <row r="491" spans="1:10" ht="12" x14ac:dyDescent="0.2">
      <c r="A491" s="37" t="s">
        <v>101</v>
      </c>
      <c r="B491" t="s">
        <v>116</v>
      </c>
      <c r="C491" s="16">
        <v>39.85</v>
      </c>
      <c r="D491" s="38">
        <v>-63.144883</v>
      </c>
      <c r="E491" s="16">
        <v>-25.163236000000001</v>
      </c>
      <c r="F491" s="16">
        <v>65.013236000000006</v>
      </c>
      <c r="G491" s="16">
        <v>-11.69</v>
      </c>
      <c r="H491" s="16">
        <v>-13.473236</v>
      </c>
      <c r="I491" s="16">
        <v>2.3175509999999999</v>
      </c>
      <c r="J491" s="39">
        <v>-15.790787</v>
      </c>
    </row>
    <row r="492" spans="1:10" ht="12" x14ac:dyDescent="0.2">
      <c r="A492" s="37" t="s">
        <v>101</v>
      </c>
      <c r="B492" t="s">
        <v>117</v>
      </c>
      <c r="C492" s="16">
        <v>625.78</v>
      </c>
      <c r="D492" s="38">
        <v>19.583683000000001</v>
      </c>
      <c r="E492" s="16">
        <v>122.550774</v>
      </c>
      <c r="F492" s="16">
        <v>503.22922599999998</v>
      </c>
      <c r="G492" s="16">
        <v>116.93</v>
      </c>
      <c r="H492" s="16">
        <v>5.6207739999999999</v>
      </c>
      <c r="I492" s="16">
        <v>5.8056700000000001</v>
      </c>
      <c r="J492" s="39">
        <v>-0.184896</v>
      </c>
    </row>
    <row r="493" spans="1:10" ht="12" x14ac:dyDescent="0.2">
      <c r="A493" s="37" t="s">
        <v>102</v>
      </c>
      <c r="B493" t="s">
        <v>113</v>
      </c>
      <c r="C493" s="16">
        <v>159073.54999999999</v>
      </c>
      <c r="D493" s="38">
        <v>1.1980329999999999</v>
      </c>
      <c r="E493" s="16">
        <v>1905.753635</v>
      </c>
      <c r="F493" s="16">
        <v>157167.79636499999</v>
      </c>
      <c r="G493" s="16">
        <v>1132.5</v>
      </c>
      <c r="H493" s="16">
        <v>773.25363500000003</v>
      </c>
      <c r="I493" s="16">
        <v>1051.95298</v>
      </c>
      <c r="J493" s="39">
        <v>-278.69934499999999</v>
      </c>
    </row>
    <row r="494" spans="1:10" ht="12" x14ac:dyDescent="0.2">
      <c r="A494" s="37" t="s">
        <v>102</v>
      </c>
      <c r="B494" t="s">
        <v>114</v>
      </c>
      <c r="C494" s="16">
        <v>9712.0400000000009</v>
      </c>
      <c r="D494" s="38">
        <v>-1.782311</v>
      </c>
      <c r="E494" s="16">
        <v>-173.098795</v>
      </c>
      <c r="F494" s="16">
        <v>9885.1387950000008</v>
      </c>
      <c r="G494" s="16">
        <v>-100.54</v>
      </c>
      <c r="H494" s="16">
        <v>-72.558795000000003</v>
      </c>
      <c r="I494" s="16">
        <v>-76.435742000000005</v>
      </c>
      <c r="J494" s="39">
        <v>3.8769469999999999</v>
      </c>
    </row>
    <row r="495" spans="1:10" ht="12" x14ac:dyDescent="0.2">
      <c r="A495" s="37" t="s">
        <v>102</v>
      </c>
      <c r="B495" t="s">
        <v>115</v>
      </c>
      <c r="C495" s="16">
        <v>43.95</v>
      </c>
      <c r="D495" s="38">
        <v>4.64E-4</v>
      </c>
      <c r="E495" s="16">
        <v>2.04E-4</v>
      </c>
      <c r="F495" s="16">
        <v>43.949795999999999</v>
      </c>
      <c r="G495" s="16">
        <v>0</v>
      </c>
      <c r="H495" s="16">
        <v>2.04E-4</v>
      </c>
      <c r="I495" s="16">
        <v>-5.0000000000000004E-6</v>
      </c>
      <c r="J495" s="39">
        <v>2.0900000000000001E-4</v>
      </c>
    </row>
    <row r="496" spans="1:10" ht="12" x14ac:dyDescent="0.2">
      <c r="A496" s="37" t="s">
        <v>102</v>
      </c>
      <c r="B496" t="s">
        <v>116</v>
      </c>
      <c r="C496" s="16">
        <v>60.5</v>
      </c>
      <c r="D496" s="38">
        <v>-63.144883</v>
      </c>
      <c r="E496" s="16">
        <v>-38.202654000000003</v>
      </c>
      <c r="F496" s="16">
        <v>98.702653999999995</v>
      </c>
      <c r="G496" s="16">
        <v>-18.309999999999999</v>
      </c>
      <c r="H496" s="16">
        <v>-19.892654</v>
      </c>
      <c r="I496" s="16">
        <v>4.0808119999999999</v>
      </c>
      <c r="J496" s="39">
        <v>-23.973465999999998</v>
      </c>
    </row>
    <row r="497" spans="1:10" ht="12" x14ac:dyDescent="0.2">
      <c r="A497" s="37" t="s">
        <v>102</v>
      </c>
      <c r="B497" t="s">
        <v>117</v>
      </c>
      <c r="C497" s="16">
        <v>7981.74</v>
      </c>
      <c r="D497" s="38">
        <v>19.583683000000001</v>
      </c>
      <c r="E497" s="16">
        <v>1563.1186949999999</v>
      </c>
      <c r="F497" s="16">
        <v>6418.6213049999997</v>
      </c>
      <c r="G497" s="16">
        <v>1474.44</v>
      </c>
      <c r="H497" s="16">
        <v>88.678695000000005</v>
      </c>
      <c r="I497" s="16">
        <v>91.037019999999998</v>
      </c>
      <c r="J497" s="39">
        <v>-2.3583249999999998</v>
      </c>
    </row>
    <row r="498" spans="1:10" ht="12" x14ac:dyDescent="0.2">
      <c r="A498" s="37" t="s">
        <v>103</v>
      </c>
      <c r="B498" t="s">
        <v>113</v>
      </c>
      <c r="C498" s="16">
        <v>13284.86</v>
      </c>
      <c r="D498" s="38">
        <v>1.1980329999999999</v>
      </c>
      <c r="E498" s="16">
        <v>159.15700799999999</v>
      </c>
      <c r="F498" s="16">
        <v>13125.702992</v>
      </c>
      <c r="G498" s="16">
        <v>92.04</v>
      </c>
      <c r="H498" s="16">
        <v>67.117007999999998</v>
      </c>
      <c r="I498" s="16">
        <v>90.392290000000003</v>
      </c>
      <c r="J498" s="39">
        <v>-23.275282000000001</v>
      </c>
    </row>
    <row r="499" spans="1:10" ht="12" x14ac:dyDescent="0.2">
      <c r="A499" s="37" t="s">
        <v>103</v>
      </c>
      <c r="B499" t="s">
        <v>114</v>
      </c>
      <c r="C499" s="16">
        <v>1.98</v>
      </c>
      <c r="D499" s="38">
        <v>-1.782311</v>
      </c>
      <c r="E499" s="16">
        <v>-3.5290000000000002E-2</v>
      </c>
      <c r="F499" s="16">
        <v>2.0152899999999998</v>
      </c>
      <c r="G499" s="16">
        <v>-0.02</v>
      </c>
      <c r="H499" s="16">
        <v>-1.529E-2</v>
      </c>
      <c r="I499" s="16">
        <v>-1.6049999999999998E-2</v>
      </c>
      <c r="J499" s="39">
        <v>7.6000000000000004E-4</v>
      </c>
    </row>
    <row r="500" spans="1:10" ht="12" x14ac:dyDescent="0.2">
      <c r="A500" s="37" t="s">
        <v>103</v>
      </c>
      <c r="B500" t="s">
        <v>115</v>
      </c>
      <c r="C500" s="16">
        <v>0.01</v>
      </c>
      <c r="D500" s="38">
        <v>4.64E-4</v>
      </c>
      <c r="E500" s="16">
        <v>0</v>
      </c>
      <c r="F500" s="16">
        <v>0.01</v>
      </c>
      <c r="G500" s="16">
        <v>0</v>
      </c>
      <c r="H500" s="16">
        <v>0</v>
      </c>
      <c r="I500" s="16">
        <v>0</v>
      </c>
      <c r="J500" s="39">
        <v>0</v>
      </c>
    </row>
    <row r="501" spans="1:10" ht="12" x14ac:dyDescent="0.2">
      <c r="A501" s="37" t="s">
        <v>103</v>
      </c>
      <c r="B501" t="s">
        <v>117</v>
      </c>
      <c r="C501" s="16">
        <v>3.26</v>
      </c>
      <c r="D501" s="38">
        <v>19.583683000000001</v>
      </c>
      <c r="E501" s="16">
        <v>0.638428</v>
      </c>
      <c r="F501" s="16">
        <v>2.621572</v>
      </c>
      <c r="G501" s="16">
        <v>0.53</v>
      </c>
      <c r="H501" s="16">
        <v>0.108428</v>
      </c>
      <c r="I501" s="16">
        <v>0.109391</v>
      </c>
      <c r="J501" s="39">
        <v>-9.6299999999999999E-4</v>
      </c>
    </row>
    <row r="502" spans="1:10" ht="12" x14ac:dyDescent="0.2">
      <c r="A502" s="37" t="s">
        <v>2</v>
      </c>
      <c r="B502" t="s">
        <v>113</v>
      </c>
      <c r="C502" s="16">
        <v>258819453.61000001</v>
      </c>
      <c r="D502" s="38">
        <v>1.1980329999999999</v>
      </c>
      <c r="E502" s="16">
        <v>3100742.483304</v>
      </c>
      <c r="F502" s="16">
        <v>255718711.12669599</v>
      </c>
      <c r="G502" s="16">
        <v>2388074.7799999998</v>
      </c>
      <c r="H502" s="16">
        <v>712667.70330399997</v>
      </c>
      <c r="I502" s="16">
        <v>1166123.429822</v>
      </c>
      <c r="J502" s="39">
        <v>-453455.72651800001</v>
      </c>
    </row>
    <row r="503" spans="1:10" ht="12" x14ac:dyDescent="0.2">
      <c r="A503" s="37" t="s">
        <v>2</v>
      </c>
      <c r="B503" t="s">
        <v>114</v>
      </c>
      <c r="C503" s="16">
        <v>39461272.359999999</v>
      </c>
      <c r="D503" s="38">
        <v>-1.782311</v>
      </c>
      <c r="E503" s="16">
        <v>-703322.750076</v>
      </c>
      <c r="F503" s="16">
        <v>40164595.110076003</v>
      </c>
      <c r="G503" s="16">
        <v>-623129.36</v>
      </c>
      <c r="H503" s="16">
        <v>-80193.390075999996</v>
      </c>
      <c r="I503" s="16">
        <v>-95399.077718</v>
      </c>
      <c r="J503" s="39">
        <v>15205.687642000001</v>
      </c>
    </row>
    <row r="504" spans="1:10" ht="12" x14ac:dyDescent="0.2">
      <c r="A504" s="37" t="s">
        <v>2</v>
      </c>
      <c r="B504" t="s">
        <v>115</v>
      </c>
      <c r="C504" s="16">
        <v>529219.79</v>
      </c>
      <c r="D504" s="38">
        <v>4.64E-4</v>
      </c>
      <c r="E504" s="16">
        <v>2.4554320000000001</v>
      </c>
      <c r="F504" s="16">
        <v>529217.33456800005</v>
      </c>
      <c r="G504" s="16">
        <v>0</v>
      </c>
      <c r="H504" s="16">
        <v>2.4554320000000001</v>
      </c>
      <c r="I504" s="16">
        <v>-6.6102999999999995E-2</v>
      </c>
      <c r="J504" s="39">
        <v>2.5215350000000001</v>
      </c>
    </row>
    <row r="505" spans="1:10" ht="12" x14ac:dyDescent="0.2">
      <c r="A505" s="37" t="s">
        <v>2</v>
      </c>
      <c r="B505" t="s">
        <v>116</v>
      </c>
      <c r="C505" s="16">
        <v>471707.27</v>
      </c>
      <c r="D505" s="38">
        <v>-63.144883</v>
      </c>
      <c r="E505" s="16">
        <v>-297859.00199600001</v>
      </c>
      <c r="F505" s="16">
        <v>769566.27199599997</v>
      </c>
      <c r="G505" s="16">
        <v>-122800.96000000001</v>
      </c>
      <c r="H505" s="16">
        <v>-175058.04199600001</v>
      </c>
      <c r="I505" s="16">
        <v>11858.622561</v>
      </c>
      <c r="J505" s="39">
        <v>-186916.66455700001</v>
      </c>
    </row>
    <row r="506" spans="1:10" ht="12" x14ac:dyDescent="0.2">
      <c r="A506" s="37" t="s">
        <v>2</v>
      </c>
      <c r="B506" t="s">
        <v>117</v>
      </c>
      <c r="C506" s="16">
        <v>798530.49</v>
      </c>
      <c r="D506" s="38">
        <v>19.583683000000001</v>
      </c>
      <c r="E506" s="16">
        <v>156381.683326</v>
      </c>
      <c r="F506" s="16">
        <v>642148.80667399999</v>
      </c>
      <c r="G506" s="16">
        <v>148715.60999999999</v>
      </c>
      <c r="H506" s="16">
        <v>7666.0733259999997</v>
      </c>
      <c r="I506" s="16">
        <v>7902.0112440000003</v>
      </c>
      <c r="J506" s="39">
        <v>-235.937918</v>
      </c>
    </row>
    <row r="507" spans="1:10" ht="12" x14ac:dyDescent="0.2">
      <c r="A507" s="37" t="s">
        <v>3</v>
      </c>
      <c r="B507" t="s">
        <v>113</v>
      </c>
      <c r="C507" s="16">
        <v>32763498.93</v>
      </c>
      <c r="D507" s="38">
        <v>1.1980329999999999</v>
      </c>
      <c r="E507" s="16">
        <v>392517.531494</v>
      </c>
      <c r="F507" s="16">
        <v>32370981.398506001</v>
      </c>
      <c r="G507" s="16">
        <v>295614.23</v>
      </c>
      <c r="H507" s="16">
        <v>96903.301493999999</v>
      </c>
      <c r="I507" s="16">
        <v>154305.463517</v>
      </c>
      <c r="J507" s="39">
        <v>-57402.162022999997</v>
      </c>
    </row>
    <row r="508" spans="1:10" ht="12" x14ac:dyDescent="0.2">
      <c r="A508" s="37" t="s">
        <v>3</v>
      </c>
      <c r="B508" t="s">
        <v>114</v>
      </c>
      <c r="C508" s="16">
        <v>4446134.16</v>
      </c>
      <c r="D508" s="38">
        <v>-1.782311</v>
      </c>
      <c r="E508" s="16">
        <v>-79243.955342000001</v>
      </c>
      <c r="F508" s="16">
        <v>4525378.1153419996</v>
      </c>
      <c r="G508" s="16">
        <v>-72317.850000000006</v>
      </c>
      <c r="H508" s="16">
        <v>-6926.1053419999998</v>
      </c>
      <c r="I508" s="16">
        <v>-8635.7575049999996</v>
      </c>
      <c r="J508" s="39">
        <v>1709.652163</v>
      </c>
    </row>
    <row r="509" spans="1:10" ht="12" x14ac:dyDescent="0.2">
      <c r="A509" s="37" t="s">
        <v>3</v>
      </c>
      <c r="B509" t="s">
        <v>115</v>
      </c>
      <c r="C509" s="16">
        <v>58841.77</v>
      </c>
      <c r="D509" s="38">
        <v>4.64E-4</v>
      </c>
      <c r="E509" s="16">
        <v>0.27300999999999997</v>
      </c>
      <c r="F509" s="16">
        <v>58841.49699</v>
      </c>
      <c r="G509" s="16">
        <v>0</v>
      </c>
      <c r="H509" s="16">
        <v>0.27300999999999997</v>
      </c>
      <c r="I509" s="16">
        <v>-7.3489999999999996E-3</v>
      </c>
      <c r="J509" s="39">
        <v>0.28035900000000002</v>
      </c>
    </row>
    <row r="510" spans="1:10" ht="12" x14ac:dyDescent="0.2">
      <c r="A510" s="37" t="s">
        <v>3</v>
      </c>
      <c r="B510" t="s">
        <v>116</v>
      </c>
      <c r="C510" s="16">
        <v>51907.3</v>
      </c>
      <c r="D510" s="38">
        <v>-63.144883</v>
      </c>
      <c r="E510" s="16">
        <v>-32776.803660999998</v>
      </c>
      <c r="F510" s="16">
        <v>84684.103661000001</v>
      </c>
      <c r="G510" s="16">
        <v>-13112.74</v>
      </c>
      <c r="H510" s="16">
        <v>-19664.063661</v>
      </c>
      <c r="I510" s="16">
        <v>904.49654399999997</v>
      </c>
      <c r="J510" s="39">
        <v>-20568.560205000002</v>
      </c>
    </row>
    <row r="511" spans="1:10" ht="12" x14ac:dyDescent="0.2">
      <c r="A511" s="37" t="s">
        <v>3</v>
      </c>
      <c r="B511" t="s">
        <v>117</v>
      </c>
      <c r="C511" s="16">
        <v>92294.19</v>
      </c>
      <c r="D511" s="38">
        <v>19.583683000000001</v>
      </c>
      <c r="E511" s="16">
        <v>18074.602003</v>
      </c>
      <c r="F511" s="16">
        <v>74219.587996999995</v>
      </c>
      <c r="G511" s="16">
        <v>17125.93</v>
      </c>
      <c r="H511" s="16">
        <v>948.67200300000002</v>
      </c>
      <c r="I511" s="16">
        <v>975.94171700000004</v>
      </c>
      <c r="J511" s="39">
        <v>-27.269714</v>
      </c>
    </row>
    <row r="512" spans="1:10" ht="12" x14ac:dyDescent="0.2">
      <c r="A512" s="37" t="s">
        <v>4</v>
      </c>
      <c r="B512" t="s">
        <v>113</v>
      </c>
      <c r="C512" s="16">
        <v>26116497.890000001</v>
      </c>
      <c r="D512" s="38">
        <v>1.1980329999999999</v>
      </c>
      <c r="E512" s="16">
        <v>312884.26504600001</v>
      </c>
      <c r="F512" s="16">
        <v>25803613.624954</v>
      </c>
      <c r="G512" s="16">
        <v>236399.75</v>
      </c>
      <c r="H512" s="16">
        <v>76484.515046</v>
      </c>
      <c r="I512" s="16">
        <v>122241.027394</v>
      </c>
      <c r="J512" s="39">
        <v>-45756.512347999997</v>
      </c>
    </row>
    <row r="513" spans="1:10" ht="12" x14ac:dyDescent="0.2">
      <c r="A513" s="37" t="s">
        <v>4</v>
      </c>
      <c r="B513" t="s">
        <v>114</v>
      </c>
      <c r="C513" s="16">
        <v>3793749.69</v>
      </c>
      <c r="D513" s="38">
        <v>-1.782311</v>
      </c>
      <c r="E513" s="16">
        <v>-67616.432656999998</v>
      </c>
      <c r="F513" s="16">
        <v>3861366.1226570001</v>
      </c>
      <c r="G513" s="16">
        <v>-58667.48</v>
      </c>
      <c r="H513" s="16">
        <v>-8948.9526569999998</v>
      </c>
      <c r="I513" s="16">
        <v>-10412.789917</v>
      </c>
      <c r="J513" s="39">
        <v>1463.83726</v>
      </c>
    </row>
    <row r="514" spans="1:10" ht="12" x14ac:dyDescent="0.2">
      <c r="A514" s="37" t="s">
        <v>4</v>
      </c>
      <c r="B514" t="s">
        <v>115</v>
      </c>
      <c r="C514" s="16">
        <v>50712.32</v>
      </c>
      <c r="D514" s="38">
        <v>4.64E-4</v>
      </c>
      <c r="E514" s="16">
        <v>0.235291</v>
      </c>
      <c r="F514" s="16">
        <v>50712.084709000002</v>
      </c>
      <c r="G514" s="16">
        <v>0</v>
      </c>
      <c r="H514" s="16">
        <v>0.235291</v>
      </c>
      <c r="I514" s="16">
        <v>-6.3340000000000002E-3</v>
      </c>
      <c r="J514" s="39">
        <v>0.24162500000000001</v>
      </c>
    </row>
    <row r="515" spans="1:10" ht="12" x14ac:dyDescent="0.2">
      <c r="A515" s="37" t="s">
        <v>4</v>
      </c>
      <c r="B515" t="s">
        <v>116</v>
      </c>
      <c r="C515" s="16">
        <v>44963.95</v>
      </c>
      <c r="D515" s="38">
        <v>-63.144883</v>
      </c>
      <c r="E515" s="16">
        <v>-28392.433453000001</v>
      </c>
      <c r="F515" s="16">
        <v>73356.383453000002</v>
      </c>
      <c r="G515" s="16">
        <v>-11796.87</v>
      </c>
      <c r="H515" s="16">
        <v>-16595.563452999999</v>
      </c>
      <c r="I515" s="16">
        <v>1221.655178</v>
      </c>
      <c r="J515" s="39">
        <v>-17817.218631</v>
      </c>
    </row>
    <row r="516" spans="1:10" s="1" customFormat="1" ht="12" x14ac:dyDescent="0.2">
      <c r="A516" s="37" t="s">
        <v>4</v>
      </c>
      <c r="B516" t="s">
        <v>117</v>
      </c>
      <c r="C516" s="16">
        <v>68582.63</v>
      </c>
      <c r="D516" s="38">
        <v>19.583683000000001</v>
      </c>
      <c r="E516" s="16">
        <v>13431.005153</v>
      </c>
      <c r="F516" s="16">
        <v>55151.624846999999</v>
      </c>
      <c r="G516" s="16">
        <v>12706.74</v>
      </c>
      <c r="H516" s="16">
        <v>724.26515300000005</v>
      </c>
      <c r="I516" s="16">
        <v>744.52892899999995</v>
      </c>
      <c r="J516" s="39">
        <v>-20.263776</v>
      </c>
    </row>
    <row r="517" spans="1:10" ht="12" x14ac:dyDescent="0.2">
      <c r="A517" s="37" t="s">
        <v>5</v>
      </c>
      <c r="B517" t="s">
        <v>113</v>
      </c>
      <c r="C517" s="16">
        <v>802877255.66999996</v>
      </c>
      <c r="D517" s="38">
        <v>1.1980329999999999</v>
      </c>
      <c r="E517" s="16">
        <v>9618734.5302300006</v>
      </c>
      <c r="F517" s="16">
        <v>793258521.13977003</v>
      </c>
      <c r="G517" s="16">
        <v>7000785.4900000002</v>
      </c>
      <c r="H517" s="16">
        <v>2617949.0402299999</v>
      </c>
      <c r="I517" s="16">
        <v>4023530.5911929999</v>
      </c>
      <c r="J517" s="39">
        <v>-1405581.5509629999</v>
      </c>
    </row>
    <row r="518" spans="1:10" ht="12" x14ac:dyDescent="0.2">
      <c r="A518" s="37" t="s">
        <v>5</v>
      </c>
      <c r="B518" t="s">
        <v>114</v>
      </c>
      <c r="C518" s="16">
        <v>109432250.20999999</v>
      </c>
      <c r="D518" s="38">
        <v>-1.782311</v>
      </c>
      <c r="E518" s="16">
        <v>-1950423.45474</v>
      </c>
      <c r="F518" s="16">
        <v>111382673.66474</v>
      </c>
      <c r="G518" s="16">
        <v>-1615927.64</v>
      </c>
      <c r="H518" s="16">
        <v>-334495.81474</v>
      </c>
      <c r="I518" s="16">
        <v>-376385.85902500001</v>
      </c>
      <c r="J518" s="39">
        <v>41890.044285000004</v>
      </c>
    </row>
    <row r="519" spans="1:10" ht="12" x14ac:dyDescent="0.2">
      <c r="A519" s="37" t="s">
        <v>5</v>
      </c>
      <c r="B519" t="s">
        <v>115</v>
      </c>
      <c r="C519" s="16">
        <v>1437330.95</v>
      </c>
      <c r="D519" s="38">
        <v>4.64E-4</v>
      </c>
      <c r="E519" s="16">
        <v>6.6688340000000004</v>
      </c>
      <c r="F519" s="16">
        <v>1437324.2811660001</v>
      </c>
      <c r="G519" s="16">
        <v>-0.01</v>
      </c>
      <c r="H519" s="16">
        <v>6.6788340000000002</v>
      </c>
      <c r="I519" s="16">
        <v>-0.169513</v>
      </c>
      <c r="J519" s="39">
        <v>6.8483470000000004</v>
      </c>
    </row>
    <row r="520" spans="1:10" ht="12" x14ac:dyDescent="0.2">
      <c r="A520" s="37" t="s">
        <v>5</v>
      </c>
      <c r="B520" t="s">
        <v>116</v>
      </c>
      <c r="C520" s="16">
        <v>1388007.46</v>
      </c>
      <c r="D520" s="38">
        <v>-63.144883</v>
      </c>
      <c r="E520" s="16">
        <v>-876455.68151499995</v>
      </c>
      <c r="F520" s="16">
        <v>2264463.1415149998</v>
      </c>
      <c r="G520" s="16">
        <v>-374265.07</v>
      </c>
      <c r="H520" s="16">
        <v>-502190.611515</v>
      </c>
      <c r="I520" s="16">
        <v>47867.973718000001</v>
      </c>
      <c r="J520" s="39">
        <v>-550058.58523299999</v>
      </c>
    </row>
    <row r="521" spans="1:10" ht="12" x14ac:dyDescent="0.2">
      <c r="A521" s="40" t="s">
        <v>5</v>
      </c>
      <c r="B521" s="46" t="s">
        <v>117</v>
      </c>
      <c r="C521" s="41">
        <v>2432663.7799999998</v>
      </c>
      <c r="D521" s="42">
        <v>19.583683000000001</v>
      </c>
      <c r="E521" s="41">
        <v>476405.17380699998</v>
      </c>
      <c r="F521" s="41">
        <v>1956258.606193</v>
      </c>
      <c r="G521" s="41">
        <v>451616.68</v>
      </c>
      <c r="H521" s="41">
        <v>24788.493806999999</v>
      </c>
      <c r="I521" s="41">
        <v>25514.082627</v>
      </c>
      <c r="J521" s="43">
        <v>-725.58882000000006</v>
      </c>
    </row>
  </sheetData>
  <pageMargins left="0.55555555555555558" right="0.55555555555555558" top="0.55555555555555558" bottom="0.55555558204650879" header="0.27777777777777779" footer="0"/>
  <pageSetup fitToWidth="0" fitToHeight="0" pageOrder="overThenDown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K496"/>
  <sheetViews>
    <sheetView workbookViewId="0"/>
  </sheetViews>
  <sheetFormatPr defaultColWidth="12" defaultRowHeight="16.149999999999999" customHeight="1" x14ac:dyDescent="0.2"/>
  <cols>
    <col min="1" max="1" width="20.5" customWidth="1"/>
    <col min="2" max="2" width="37.5" customWidth="1"/>
    <col min="3" max="3" width="17.1640625" customWidth="1"/>
    <col min="4" max="4" width="18.6640625" customWidth="1"/>
    <col min="5" max="5" width="17.6640625" customWidth="1"/>
    <col min="6" max="6" width="16.33203125" customWidth="1"/>
    <col min="7" max="8" width="14.33203125" customWidth="1"/>
    <col min="9" max="9" width="15.83203125" customWidth="1"/>
    <col min="10" max="10" width="15.33203125" customWidth="1"/>
    <col min="11" max="11" width="16.1640625" customWidth="1"/>
  </cols>
  <sheetData>
    <row r="1" spans="1:5" ht="12.75" x14ac:dyDescent="0.2">
      <c r="A1" s="33" t="s">
        <v>127</v>
      </c>
    </row>
    <row r="2" spans="1:5" ht="12" x14ac:dyDescent="0.2">
      <c r="A2" s="20"/>
      <c r="B2" s="11"/>
      <c r="C2" s="11"/>
      <c r="D2" s="11"/>
      <c r="E2" s="12"/>
    </row>
    <row r="3" spans="1:5" ht="12.75" x14ac:dyDescent="0.2">
      <c r="A3" s="21"/>
      <c r="B3" s="22" t="s">
        <v>119</v>
      </c>
      <c r="C3" s="22" t="s">
        <v>120</v>
      </c>
      <c r="D3" s="22" t="s">
        <v>121</v>
      </c>
      <c r="E3" s="23" t="s">
        <v>122</v>
      </c>
    </row>
    <row r="4" spans="1:5" ht="12.75" x14ac:dyDescent="0.2">
      <c r="A4" s="24"/>
      <c r="B4" s="13" t="s">
        <v>123</v>
      </c>
      <c r="C4" s="13" t="s">
        <v>123</v>
      </c>
      <c r="D4" s="13" t="s">
        <v>123</v>
      </c>
      <c r="E4" s="14" t="s">
        <v>123</v>
      </c>
    </row>
    <row r="5" spans="1:5" ht="12.75" x14ac:dyDescent="0.2">
      <c r="A5" s="15" t="s">
        <v>113</v>
      </c>
      <c r="B5" s="25">
        <v>2046196586.1700001</v>
      </c>
      <c r="C5" s="25">
        <v>1974378460.45</v>
      </c>
      <c r="D5" s="25">
        <v>71818125.719999999</v>
      </c>
      <c r="E5" s="26">
        <v>3.5098349999999998</v>
      </c>
    </row>
    <row r="6" spans="1:5" ht="12.75" x14ac:dyDescent="0.2">
      <c r="A6" s="15" t="s">
        <v>114</v>
      </c>
      <c r="B6" s="25">
        <v>389742232.86000001</v>
      </c>
      <c r="C6" s="25">
        <v>394957148.07999998</v>
      </c>
      <c r="D6" s="25">
        <v>-5214915.22</v>
      </c>
      <c r="E6" s="26">
        <v>-1.338042</v>
      </c>
    </row>
    <row r="7" spans="1:5" ht="12.75" x14ac:dyDescent="0.2">
      <c r="A7" s="15" t="s">
        <v>115</v>
      </c>
      <c r="B7" s="25">
        <v>5377872.3499999996</v>
      </c>
      <c r="C7" s="25">
        <v>5373980.6900000004</v>
      </c>
      <c r="D7" s="25">
        <v>3891.66</v>
      </c>
      <c r="E7" s="26">
        <v>7.2363999999999998E-2</v>
      </c>
    </row>
    <row r="8" spans="1:5" ht="12.75" x14ac:dyDescent="0.2">
      <c r="A8" s="15" t="s">
        <v>116</v>
      </c>
      <c r="B8" s="25">
        <v>5277517.43</v>
      </c>
      <c r="C8" s="25">
        <v>3695815.39</v>
      </c>
      <c r="D8" s="25">
        <v>1581702.04</v>
      </c>
      <c r="E8" s="26">
        <v>29.970569999999999</v>
      </c>
    </row>
    <row r="9" spans="1:5" ht="12.75" x14ac:dyDescent="0.2">
      <c r="A9" s="15" t="s">
        <v>117</v>
      </c>
      <c r="B9" s="25">
        <v>4144505.27</v>
      </c>
      <c r="C9" s="25">
        <v>4032258.66</v>
      </c>
      <c r="D9" s="25">
        <v>112246.61</v>
      </c>
      <c r="E9" s="26">
        <v>2.708323</v>
      </c>
    </row>
    <row r="10" spans="1:5" ht="12.75" x14ac:dyDescent="0.2">
      <c r="A10" s="27" t="s">
        <v>124</v>
      </c>
      <c r="B10" s="28">
        <v>2450738714.0799999</v>
      </c>
      <c r="C10" s="28">
        <v>2382437663.27</v>
      </c>
      <c r="D10" s="28">
        <v>68301050.810000002</v>
      </c>
      <c r="E10" s="29"/>
    </row>
    <row r="11" spans="1:5" ht="12.75" x14ac:dyDescent="0.2">
      <c r="A11" s="15" t="s">
        <v>125</v>
      </c>
      <c r="B11" s="25">
        <v>26277970.02</v>
      </c>
      <c r="C11" s="25"/>
      <c r="D11" s="25"/>
      <c r="E11" s="30"/>
    </row>
    <row r="12" spans="1:5" ht="12.75" x14ac:dyDescent="0.2">
      <c r="A12" s="27" t="s">
        <v>124</v>
      </c>
      <c r="B12" s="28">
        <v>26277970.02</v>
      </c>
      <c r="C12" s="28"/>
      <c r="D12" s="28"/>
      <c r="E12" s="29"/>
    </row>
    <row r="13" spans="1:5" ht="12.75" x14ac:dyDescent="0.2">
      <c r="A13" s="17" t="s">
        <v>112</v>
      </c>
      <c r="B13" s="31">
        <v>2477016684.0999999</v>
      </c>
      <c r="C13" s="31"/>
      <c r="D13" s="31"/>
      <c r="E13" s="32"/>
    </row>
    <row r="16" spans="1:5" ht="12.75" x14ac:dyDescent="0.2">
      <c r="A16" s="33" t="s">
        <v>142</v>
      </c>
    </row>
    <row r="17" spans="1:11" ht="84" x14ac:dyDescent="0.2">
      <c r="A17" s="34" t="s">
        <v>131</v>
      </c>
      <c r="B17" s="35" t="s">
        <v>132</v>
      </c>
      <c r="C17" s="35" t="s">
        <v>133</v>
      </c>
      <c r="D17" s="35" t="s">
        <v>134</v>
      </c>
      <c r="E17" s="35" t="s">
        <v>135</v>
      </c>
      <c r="F17" s="35" t="s">
        <v>136</v>
      </c>
      <c r="G17" s="35" t="s">
        <v>137</v>
      </c>
      <c r="H17" s="35" t="s">
        <v>140</v>
      </c>
      <c r="I17" s="35" t="s">
        <v>143</v>
      </c>
      <c r="J17" s="35" t="s">
        <v>141</v>
      </c>
      <c r="K17" s="36" t="s">
        <v>138</v>
      </c>
    </row>
    <row r="18" spans="1:11" ht="12" x14ac:dyDescent="0.2">
      <c r="A18" s="37" t="s">
        <v>0</v>
      </c>
      <c r="B18" t="s">
        <v>113</v>
      </c>
      <c r="C18" s="16">
        <v>411049903.67000002</v>
      </c>
      <c r="D18" s="38">
        <v>3.5098349999999998</v>
      </c>
      <c r="E18" s="16">
        <v>14427173.742004</v>
      </c>
      <c r="F18" s="16">
        <v>396622729.92799598</v>
      </c>
      <c r="G18" s="16">
        <v>12728929.98</v>
      </c>
      <c r="H18" s="16">
        <v>1698243.7620039999</v>
      </c>
      <c r="I18" s="16">
        <v>86326.176349999994</v>
      </c>
      <c r="J18" s="16">
        <v>444802.93819900003</v>
      </c>
      <c r="K18" s="39">
        <v>1167114.6474550001</v>
      </c>
    </row>
    <row r="19" spans="1:11" ht="12" x14ac:dyDescent="0.2">
      <c r="A19" s="37" t="s">
        <v>0</v>
      </c>
      <c r="B19" t="s">
        <v>114</v>
      </c>
      <c r="C19" s="16">
        <v>73124093.870000005</v>
      </c>
      <c r="D19" s="38">
        <v>-1.338042</v>
      </c>
      <c r="E19" s="16">
        <v>-978431.17301699996</v>
      </c>
      <c r="F19" s="16">
        <v>74102525.043017</v>
      </c>
      <c r="G19" s="16">
        <v>-539580.73</v>
      </c>
      <c r="H19" s="16">
        <v>-438850.44301699998</v>
      </c>
      <c r="I19" s="16">
        <v>-413007.59437300003</v>
      </c>
      <c r="J19" s="16">
        <v>-41628.802511000002</v>
      </c>
      <c r="K19" s="39">
        <v>15785.953867</v>
      </c>
    </row>
    <row r="20" spans="1:11" ht="12" x14ac:dyDescent="0.2">
      <c r="A20" s="37" t="s">
        <v>0</v>
      </c>
      <c r="B20" t="s">
        <v>115</v>
      </c>
      <c r="C20" s="16">
        <v>1013494.05</v>
      </c>
      <c r="D20" s="38">
        <v>7.2363999999999998E-2</v>
      </c>
      <c r="E20" s="16">
        <v>733.40792799999997</v>
      </c>
      <c r="F20" s="16">
        <v>1012760.642072</v>
      </c>
      <c r="G20" s="16">
        <v>0</v>
      </c>
      <c r="H20" s="16">
        <v>733.40792799999997</v>
      </c>
      <c r="I20" s="16">
        <v>80.076266000000004</v>
      </c>
      <c r="J20" s="16">
        <v>646.94973200000004</v>
      </c>
      <c r="K20" s="39">
        <v>6.3819299999999997</v>
      </c>
    </row>
    <row r="21" spans="1:11" ht="12" x14ac:dyDescent="0.2">
      <c r="A21" s="37" t="s">
        <v>0</v>
      </c>
      <c r="B21" t="s">
        <v>116</v>
      </c>
      <c r="C21" s="16">
        <v>1024788.35</v>
      </c>
      <c r="D21" s="38">
        <v>29.970569999999999</v>
      </c>
      <c r="E21" s="16">
        <v>307134.90675700002</v>
      </c>
      <c r="F21" s="16">
        <v>717653.44324299996</v>
      </c>
      <c r="G21" s="16">
        <v>172554.16</v>
      </c>
      <c r="H21" s="16">
        <v>134580.74675699999</v>
      </c>
      <c r="I21" s="16">
        <v>202515.700385</v>
      </c>
      <c r="J21" s="16">
        <v>7033.0026369999996</v>
      </c>
      <c r="K21" s="39">
        <v>-74967.956265000001</v>
      </c>
    </row>
    <row r="22" spans="1:11" ht="12" x14ac:dyDescent="0.2">
      <c r="A22" s="37" t="s">
        <v>0</v>
      </c>
      <c r="B22" t="s">
        <v>117</v>
      </c>
      <c r="C22" s="16">
        <v>529651.66</v>
      </c>
      <c r="D22" s="38">
        <v>2.708323</v>
      </c>
      <c r="E22" s="16">
        <v>14344.680353</v>
      </c>
      <c r="F22" s="16">
        <v>515306.97964699997</v>
      </c>
      <c r="G22" s="16">
        <v>145445.28</v>
      </c>
      <c r="H22" s="16">
        <v>-131100.599647</v>
      </c>
      <c r="I22" s="16">
        <v>-131202.86955599999</v>
      </c>
      <c r="J22" s="16">
        <v>100.42716900000001</v>
      </c>
      <c r="K22" s="39">
        <v>1.84274</v>
      </c>
    </row>
    <row r="23" spans="1:11" s="1" customFormat="1" ht="12" x14ac:dyDescent="0.2">
      <c r="A23" s="37" t="s">
        <v>1</v>
      </c>
      <c r="B23" t="s">
        <v>113</v>
      </c>
      <c r="C23" s="16">
        <v>325302391.82999998</v>
      </c>
      <c r="D23" s="38">
        <v>3.5098349999999998</v>
      </c>
      <c r="E23" s="16">
        <v>11417577.485652</v>
      </c>
      <c r="F23" s="16">
        <v>313884814.34434801</v>
      </c>
      <c r="G23" s="16">
        <v>9578135.25</v>
      </c>
      <c r="H23" s="16">
        <v>1839442.2356519999</v>
      </c>
      <c r="I23" s="16">
        <v>565851.44448199996</v>
      </c>
      <c r="J23" s="16">
        <v>350515.12421099999</v>
      </c>
      <c r="K23" s="39">
        <v>923075.66695900005</v>
      </c>
    </row>
    <row r="24" spans="1:11" ht="12" x14ac:dyDescent="0.2">
      <c r="A24" s="37" t="s">
        <v>1</v>
      </c>
      <c r="B24" t="s">
        <v>114</v>
      </c>
      <c r="C24" s="16">
        <v>67132450.950000003</v>
      </c>
      <c r="D24" s="38">
        <v>-1.338042</v>
      </c>
      <c r="E24" s="16">
        <v>-898260.467297</v>
      </c>
      <c r="F24" s="16">
        <v>68030711.417297006</v>
      </c>
      <c r="G24" s="16">
        <v>-516375.88</v>
      </c>
      <c r="H24" s="16">
        <v>-381884.58729699999</v>
      </c>
      <c r="I24" s="16">
        <v>-357993.133462</v>
      </c>
      <c r="J24" s="16">
        <v>-38405.388876999998</v>
      </c>
      <c r="K24" s="39">
        <v>14513.935041999999</v>
      </c>
    </row>
    <row r="25" spans="1:11" ht="12" x14ac:dyDescent="0.2">
      <c r="A25" s="37" t="s">
        <v>1</v>
      </c>
      <c r="B25" t="s">
        <v>115</v>
      </c>
      <c r="C25" s="16">
        <v>935981.39</v>
      </c>
      <c r="D25" s="38">
        <v>7.2363999999999998E-2</v>
      </c>
      <c r="E25" s="16">
        <v>677.31643699999995</v>
      </c>
      <c r="F25" s="16">
        <v>935304.07356299995</v>
      </c>
      <c r="G25" s="16">
        <v>0</v>
      </c>
      <c r="H25" s="16">
        <v>677.31643699999995</v>
      </c>
      <c r="I25" s="16">
        <v>73.944585000000004</v>
      </c>
      <c r="J25" s="16">
        <v>597.50037399999997</v>
      </c>
      <c r="K25" s="39">
        <v>5.8714779999999998</v>
      </c>
    </row>
    <row r="26" spans="1:11" ht="12" x14ac:dyDescent="0.2">
      <c r="A26" s="37" t="s">
        <v>1</v>
      </c>
      <c r="B26" t="s">
        <v>116</v>
      </c>
      <c r="C26" s="16">
        <v>855806.43</v>
      </c>
      <c r="D26" s="38">
        <v>29.970569999999999</v>
      </c>
      <c r="E26" s="16">
        <v>256490.06263599999</v>
      </c>
      <c r="F26" s="16">
        <v>599316.36736399995</v>
      </c>
      <c r="G26" s="16">
        <v>149002.21</v>
      </c>
      <c r="H26" s="16">
        <v>107487.852636</v>
      </c>
      <c r="I26" s="16">
        <v>164218.172024</v>
      </c>
      <c r="J26" s="16">
        <v>5892.097291</v>
      </c>
      <c r="K26" s="39">
        <v>-62622.416679000002</v>
      </c>
    </row>
    <row r="27" spans="1:11" ht="12" x14ac:dyDescent="0.2">
      <c r="A27" s="37" t="s">
        <v>1</v>
      </c>
      <c r="B27" t="s">
        <v>117</v>
      </c>
      <c r="C27" s="16">
        <v>462910.51</v>
      </c>
      <c r="D27" s="38">
        <v>2.708323</v>
      </c>
      <c r="E27" s="16">
        <v>12537.114106999999</v>
      </c>
      <c r="F27" s="16">
        <v>450373.39589300001</v>
      </c>
      <c r="G27" s="16">
        <v>127111.31</v>
      </c>
      <c r="H27" s="16">
        <v>-114574.195893</v>
      </c>
      <c r="I27" s="16">
        <v>-114656.054013</v>
      </c>
      <c r="J27" s="16">
        <v>80.535633000000004</v>
      </c>
      <c r="K27" s="39">
        <v>1.322487</v>
      </c>
    </row>
    <row r="28" spans="1:11" ht="12" x14ac:dyDescent="0.2">
      <c r="A28" s="37" t="s">
        <v>6</v>
      </c>
      <c r="B28" t="s">
        <v>113</v>
      </c>
      <c r="C28" s="16">
        <v>68183.149999999994</v>
      </c>
      <c r="D28" s="38">
        <v>3.5098349999999998</v>
      </c>
      <c r="E28" s="16">
        <v>2393.1161219999999</v>
      </c>
      <c r="F28" s="16">
        <v>65790.033878000002</v>
      </c>
      <c r="G28" s="16">
        <v>2052.38</v>
      </c>
      <c r="H28" s="16">
        <v>340.73612200000002</v>
      </c>
      <c r="I28" s="16">
        <v>73.057311999999996</v>
      </c>
      <c r="J28" s="16">
        <v>74.202805999999995</v>
      </c>
      <c r="K28" s="39">
        <v>193.47600399999999</v>
      </c>
    </row>
    <row r="29" spans="1:11" ht="12" x14ac:dyDescent="0.2">
      <c r="A29" s="37" t="s">
        <v>6</v>
      </c>
      <c r="B29" t="s">
        <v>114</v>
      </c>
      <c r="C29" s="16">
        <v>108.01</v>
      </c>
      <c r="D29" s="38">
        <v>-1.338042</v>
      </c>
      <c r="E29" s="16">
        <v>-1.445219</v>
      </c>
      <c r="F29" s="16">
        <v>109.455219</v>
      </c>
      <c r="G29" s="16">
        <v>0.37</v>
      </c>
      <c r="H29" s="16">
        <v>-1.8152189999999999</v>
      </c>
      <c r="I29" s="16">
        <v>-1.0742769999999999</v>
      </c>
      <c r="J29" s="16">
        <v>-0.76429400000000003</v>
      </c>
      <c r="K29" s="39">
        <v>2.3352000000000001E-2</v>
      </c>
    </row>
    <row r="30" spans="1:11" ht="12" x14ac:dyDescent="0.2">
      <c r="A30" s="37" t="s">
        <v>6</v>
      </c>
      <c r="B30" t="s">
        <v>115</v>
      </c>
      <c r="C30" s="16">
        <v>0.92</v>
      </c>
      <c r="D30" s="38">
        <v>7.2363999999999998E-2</v>
      </c>
      <c r="E30" s="16">
        <v>6.6600000000000003E-4</v>
      </c>
      <c r="F30" s="16">
        <v>0.91933399999999998</v>
      </c>
      <c r="G30" s="16">
        <v>0</v>
      </c>
      <c r="H30" s="16">
        <v>6.6600000000000003E-4</v>
      </c>
      <c r="I30" s="16">
        <v>4.3000000000000002E-5</v>
      </c>
      <c r="J30" s="16">
        <v>6.1700000000000004E-4</v>
      </c>
      <c r="K30" s="39">
        <v>6.0000000000000002E-6</v>
      </c>
    </row>
    <row r="31" spans="1:11" ht="12" x14ac:dyDescent="0.2">
      <c r="A31" s="37" t="s">
        <v>6</v>
      </c>
      <c r="B31" t="s">
        <v>116</v>
      </c>
      <c r="C31" s="16">
        <v>3.36</v>
      </c>
      <c r="D31" s="38">
        <v>29.970569999999999</v>
      </c>
      <c r="E31" s="16">
        <v>1.0070110000000001</v>
      </c>
      <c r="F31" s="16">
        <v>2.352989</v>
      </c>
      <c r="G31" s="16">
        <v>0.34</v>
      </c>
      <c r="H31" s="16">
        <v>0.66701100000000002</v>
      </c>
      <c r="I31" s="16">
        <v>0.67380499999999999</v>
      </c>
      <c r="J31" s="16">
        <v>0.23907</v>
      </c>
      <c r="K31" s="39">
        <v>-0.245864</v>
      </c>
    </row>
    <row r="32" spans="1:11" ht="12" x14ac:dyDescent="0.2">
      <c r="A32" s="37" t="s">
        <v>6</v>
      </c>
      <c r="B32" t="s">
        <v>117</v>
      </c>
      <c r="C32" s="16">
        <v>10.91</v>
      </c>
      <c r="D32" s="38">
        <v>2.708323</v>
      </c>
      <c r="E32" s="16">
        <v>0.29547800000000002</v>
      </c>
      <c r="F32" s="16">
        <v>10.614521999999999</v>
      </c>
      <c r="G32" s="16">
        <v>3.75</v>
      </c>
      <c r="H32" s="16">
        <v>-3.4545219999999999</v>
      </c>
      <c r="I32" s="16">
        <v>-3.4514550000000002</v>
      </c>
      <c r="J32" s="16">
        <v>-3.0980000000000001E-3</v>
      </c>
      <c r="K32" s="39">
        <v>3.1000000000000001E-5</v>
      </c>
    </row>
    <row r="33" spans="1:11" ht="12" x14ac:dyDescent="0.2">
      <c r="A33" s="37" t="s">
        <v>15</v>
      </c>
      <c r="B33" t="s">
        <v>113</v>
      </c>
      <c r="C33" s="16">
        <v>58490.92</v>
      </c>
      <c r="D33" s="38">
        <v>3.5098349999999998</v>
      </c>
      <c r="E33" s="16">
        <v>2052.9348329999998</v>
      </c>
      <c r="F33" s="16">
        <v>56437.985166999999</v>
      </c>
      <c r="G33" s="16">
        <v>2356.7600000000002</v>
      </c>
      <c r="H33" s="16">
        <v>-303.82516700000002</v>
      </c>
      <c r="I33" s="16">
        <v>-533.089699</v>
      </c>
      <c r="J33" s="16">
        <v>63.291128</v>
      </c>
      <c r="K33" s="39">
        <v>165.97340399999999</v>
      </c>
    </row>
    <row r="34" spans="1:11" ht="12" x14ac:dyDescent="0.2">
      <c r="A34" s="37" t="s">
        <v>15</v>
      </c>
      <c r="B34" t="s">
        <v>114</v>
      </c>
      <c r="C34" s="16">
        <v>4863.6899999999996</v>
      </c>
      <c r="D34" s="38">
        <v>-1.338042</v>
      </c>
      <c r="E34" s="16">
        <v>-65.078220999999999</v>
      </c>
      <c r="F34" s="16">
        <v>4928.7682210000003</v>
      </c>
      <c r="G34" s="16">
        <v>-35.58</v>
      </c>
      <c r="H34" s="16">
        <v>-29.498221000000001</v>
      </c>
      <c r="I34" s="16">
        <v>-27.721831999999999</v>
      </c>
      <c r="J34" s="16">
        <v>-2.8279109999999998</v>
      </c>
      <c r="K34" s="39">
        <v>1.0515220000000001</v>
      </c>
    </row>
    <row r="35" spans="1:11" ht="12" x14ac:dyDescent="0.2">
      <c r="A35" s="37" t="s">
        <v>15</v>
      </c>
      <c r="B35" t="s">
        <v>115</v>
      </c>
      <c r="C35" s="16">
        <v>43.57</v>
      </c>
      <c r="D35" s="38">
        <v>7.2363999999999998E-2</v>
      </c>
      <c r="E35" s="16">
        <v>3.1529000000000001E-2</v>
      </c>
      <c r="F35" s="16">
        <v>43.538471000000001</v>
      </c>
      <c r="G35" s="16">
        <v>0</v>
      </c>
      <c r="H35" s="16">
        <v>3.1529000000000001E-2</v>
      </c>
      <c r="I35" s="16">
        <v>3.4420000000000002E-3</v>
      </c>
      <c r="J35" s="16">
        <v>2.7813999999999998E-2</v>
      </c>
      <c r="K35" s="39">
        <v>2.7300000000000002E-4</v>
      </c>
    </row>
    <row r="36" spans="1:11" ht="12" x14ac:dyDescent="0.2">
      <c r="A36" s="37" t="s">
        <v>15</v>
      </c>
      <c r="B36" t="s">
        <v>116</v>
      </c>
      <c r="C36" s="16">
        <v>38.9</v>
      </c>
      <c r="D36" s="38">
        <v>29.970569999999999</v>
      </c>
      <c r="E36" s="16">
        <v>11.658552</v>
      </c>
      <c r="F36" s="16">
        <v>27.241447999999998</v>
      </c>
      <c r="G36" s="16">
        <v>8.02</v>
      </c>
      <c r="H36" s="16">
        <v>3.6385519999999998</v>
      </c>
      <c r="I36" s="16">
        <v>6.2171830000000003</v>
      </c>
      <c r="J36" s="16">
        <v>0.26782099999999998</v>
      </c>
      <c r="K36" s="39">
        <v>-2.8464520000000002</v>
      </c>
    </row>
    <row r="37" spans="1:11" ht="12" x14ac:dyDescent="0.2">
      <c r="A37" s="37" t="s">
        <v>15</v>
      </c>
      <c r="B37" t="s">
        <v>117</v>
      </c>
      <c r="C37" s="16">
        <v>12258.21</v>
      </c>
      <c r="D37" s="38">
        <v>2.708323</v>
      </c>
      <c r="E37" s="16">
        <v>331.99198200000001</v>
      </c>
      <c r="F37" s="16">
        <v>11926.218018</v>
      </c>
      <c r="G37" s="16">
        <v>3277.34</v>
      </c>
      <c r="H37" s="16">
        <v>-2945.3480180000001</v>
      </c>
      <c r="I37" s="16">
        <v>-2947.9409230000001</v>
      </c>
      <c r="J37" s="16">
        <v>2.557884</v>
      </c>
      <c r="K37" s="39">
        <v>3.5020999999999997E-2</v>
      </c>
    </row>
    <row r="38" spans="1:11" ht="12" x14ac:dyDescent="0.2">
      <c r="A38" s="37" t="s">
        <v>16</v>
      </c>
      <c r="B38" t="s">
        <v>113</v>
      </c>
      <c r="C38" s="16">
        <v>4736171.18</v>
      </c>
      <c r="D38" s="38">
        <v>3.5098349999999998</v>
      </c>
      <c r="E38" s="16">
        <v>166231.79783200001</v>
      </c>
      <c r="F38" s="16">
        <v>4569939.3821679996</v>
      </c>
      <c r="G38" s="16">
        <v>150225.26999999999</v>
      </c>
      <c r="H38" s="16">
        <v>16006.527832</v>
      </c>
      <c r="I38" s="16">
        <v>-2557.6538519999999</v>
      </c>
      <c r="J38" s="16">
        <v>5124.8572869999998</v>
      </c>
      <c r="K38" s="39">
        <v>13439.324397</v>
      </c>
    </row>
    <row r="39" spans="1:11" ht="12" x14ac:dyDescent="0.2">
      <c r="A39" s="37" t="s">
        <v>16</v>
      </c>
      <c r="B39" t="s">
        <v>114</v>
      </c>
      <c r="C39" s="16">
        <v>617349.5</v>
      </c>
      <c r="D39" s="38">
        <v>-1.338042</v>
      </c>
      <c r="E39" s="16">
        <v>-8260.3963139999996</v>
      </c>
      <c r="F39" s="16">
        <v>625609.89631400001</v>
      </c>
      <c r="G39" s="16">
        <v>-4571.5200000000004</v>
      </c>
      <c r="H39" s="16">
        <v>-3688.8763140000001</v>
      </c>
      <c r="I39" s="16">
        <v>-3469.0421099999999</v>
      </c>
      <c r="J39" s="16">
        <v>-353.304237</v>
      </c>
      <c r="K39" s="39">
        <v>133.470033</v>
      </c>
    </row>
    <row r="40" spans="1:11" ht="12" x14ac:dyDescent="0.2">
      <c r="A40" s="37" t="s">
        <v>16</v>
      </c>
      <c r="B40" t="s">
        <v>115</v>
      </c>
      <c r="C40" s="16">
        <v>7457.93</v>
      </c>
      <c r="D40" s="38">
        <v>7.2363999999999998E-2</v>
      </c>
      <c r="E40" s="16">
        <v>5.3968780000000001</v>
      </c>
      <c r="F40" s="16">
        <v>7452.5331219999998</v>
      </c>
      <c r="G40" s="16">
        <v>0</v>
      </c>
      <c r="H40" s="16">
        <v>5.3968780000000001</v>
      </c>
      <c r="I40" s="16">
        <v>0.58919299999999997</v>
      </c>
      <c r="J40" s="16">
        <v>4.7609009999999996</v>
      </c>
      <c r="K40" s="39">
        <v>4.6783999999999999E-2</v>
      </c>
    </row>
    <row r="41" spans="1:11" ht="12" x14ac:dyDescent="0.2">
      <c r="A41" s="37" t="s">
        <v>16</v>
      </c>
      <c r="B41" t="s">
        <v>116</v>
      </c>
      <c r="C41" s="16">
        <v>8640.1200000000008</v>
      </c>
      <c r="D41" s="38">
        <v>29.970569999999999</v>
      </c>
      <c r="E41" s="16">
        <v>2589.493187</v>
      </c>
      <c r="F41" s="16">
        <v>6050.6268129999999</v>
      </c>
      <c r="G41" s="16">
        <v>1510.16</v>
      </c>
      <c r="H41" s="16">
        <v>1079.333187</v>
      </c>
      <c r="I41" s="16">
        <v>1652.07575</v>
      </c>
      <c r="J41" s="16">
        <v>59.485914000000001</v>
      </c>
      <c r="K41" s="39">
        <v>-632.228477</v>
      </c>
    </row>
    <row r="42" spans="1:11" ht="12" x14ac:dyDescent="0.2">
      <c r="A42" s="37" t="s">
        <v>16</v>
      </c>
      <c r="B42" t="s">
        <v>117</v>
      </c>
      <c r="C42" s="16">
        <v>5823.2</v>
      </c>
      <c r="D42" s="38">
        <v>2.708323</v>
      </c>
      <c r="E42" s="16">
        <v>157.711095</v>
      </c>
      <c r="F42" s="16">
        <v>5665.4889050000002</v>
      </c>
      <c r="G42" s="16">
        <v>1601.47</v>
      </c>
      <c r="H42" s="16">
        <v>-1443.7589049999999</v>
      </c>
      <c r="I42" s="16">
        <v>-1444.9906530000001</v>
      </c>
      <c r="J42" s="16">
        <v>1.2151110000000001</v>
      </c>
      <c r="K42" s="39">
        <v>1.6636999999999999E-2</v>
      </c>
    </row>
    <row r="43" spans="1:11" ht="12" x14ac:dyDescent="0.2">
      <c r="A43" s="37" t="s">
        <v>17</v>
      </c>
      <c r="B43" t="s">
        <v>113</v>
      </c>
      <c r="C43" s="16">
        <v>2127683.4500000002</v>
      </c>
      <c r="D43" s="38">
        <v>3.5098349999999998</v>
      </c>
      <c r="E43" s="16">
        <v>74678.180257999993</v>
      </c>
      <c r="F43" s="16">
        <v>2053005.2697419999</v>
      </c>
      <c r="G43" s="16">
        <v>65532.93</v>
      </c>
      <c r="H43" s="16">
        <v>9145.250258</v>
      </c>
      <c r="I43" s="16">
        <v>805.454116</v>
      </c>
      <c r="J43" s="16">
        <v>2302.297282</v>
      </c>
      <c r="K43" s="39">
        <v>6037.4988599999997</v>
      </c>
    </row>
    <row r="44" spans="1:11" ht="12" x14ac:dyDescent="0.2">
      <c r="A44" s="37" t="s">
        <v>17</v>
      </c>
      <c r="B44" t="s">
        <v>114</v>
      </c>
      <c r="C44" s="16">
        <v>157545.18</v>
      </c>
      <c r="D44" s="38">
        <v>-1.338042</v>
      </c>
      <c r="E44" s="16">
        <v>-2108.0208600000001</v>
      </c>
      <c r="F44" s="16">
        <v>159653.20086000001</v>
      </c>
      <c r="G44" s="16">
        <v>-1081.01</v>
      </c>
      <c r="H44" s="16">
        <v>-1027.0108600000001</v>
      </c>
      <c r="I44" s="16">
        <v>-968.58299899999997</v>
      </c>
      <c r="J44" s="16">
        <v>-92.488892000000007</v>
      </c>
      <c r="K44" s="39">
        <v>34.061031</v>
      </c>
    </row>
    <row r="45" spans="1:11" ht="12" x14ac:dyDescent="0.2">
      <c r="A45" s="37" t="s">
        <v>17</v>
      </c>
      <c r="B45" t="s">
        <v>115</v>
      </c>
      <c r="C45" s="16">
        <v>3361.5</v>
      </c>
      <c r="D45" s="38">
        <v>7.2363999999999998E-2</v>
      </c>
      <c r="E45" s="16">
        <v>2.4325260000000002</v>
      </c>
      <c r="F45" s="16">
        <v>3359.0674739999999</v>
      </c>
      <c r="G45" s="16">
        <v>0</v>
      </c>
      <c r="H45" s="16">
        <v>2.4325260000000002</v>
      </c>
      <c r="I45" s="16">
        <v>0.26552999999999999</v>
      </c>
      <c r="J45" s="16">
        <v>2.1459090000000001</v>
      </c>
      <c r="K45" s="39">
        <v>2.1087000000000002E-2</v>
      </c>
    </row>
    <row r="46" spans="1:11" ht="12" x14ac:dyDescent="0.2">
      <c r="A46" s="37" t="s">
        <v>17</v>
      </c>
      <c r="B46" t="s">
        <v>116</v>
      </c>
      <c r="C46" s="16">
        <v>2811.04</v>
      </c>
      <c r="D46" s="38">
        <v>29.970569999999999</v>
      </c>
      <c r="E46" s="16">
        <v>842.48470299999997</v>
      </c>
      <c r="F46" s="16">
        <v>1968.5552970000001</v>
      </c>
      <c r="G46" s="16">
        <v>793.24</v>
      </c>
      <c r="H46" s="16">
        <v>49.244703000000001</v>
      </c>
      <c r="I46" s="16">
        <v>235.584968</v>
      </c>
      <c r="J46" s="16">
        <v>19.353583</v>
      </c>
      <c r="K46" s="39">
        <v>-205.693848</v>
      </c>
    </row>
    <row r="47" spans="1:11" ht="12" x14ac:dyDescent="0.2">
      <c r="A47" s="37" t="s">
        <v>17</v>
      </c>
      <c r="B47" t="s">
        <v>117</v>
      </c>
      <c r="C47" s="16">
        <v>3433.51</v>
      </c>
      <c r="D47" s="38">
        <v>2.708323</v>
      </c>
      <c r="E47" s="16">
        <v>92.990557999999993</v>
      </c>
      <c r="F47" s="16">
        <v>3340.5194419999998</v>
      </c>
      <c r="G47" s="16">
        <v>916.62</v>
      </c>
      <c r="H47" s="16">
        <v>-823.62944200000004</v>
      </c>
      <c r="I47" s="16">
        <v>-824.35571200000004</v>
      </c>
      <c r="J47" s="16">
        <v>0.71645999999999999</v>
      </c>
      <c r="K47" s="39">
        <v>9.8099999999999993E-3</v>
      </c>
    </row>
    <row r="48" spans="1:11" ht="12" x14ac:dyDescent="0.2">
      <c r="A48" s="37" t="s">
        <v>18</v>
      </c>
      <c r="B48" t="s">
        <v>113</v>
      </c>
      <c r="C48" s="16">
        <v>41000.82</v>
      </c>
      <c r="D48" s="38">
        <v>3.5098349999999998</v>
      </c>
      <c r="E48" s="16">
        <v>1439.061166</v>
      </c>
      <c r="F48" s="16">
        <v>39561.758834</v>
      </c>
      <c r="G48" s="16">
        <v>1216.1500000000001</v>
      </c>
      <c r="H48" s="16">
        <v>222.91116600000001</v>
      </c>
      <c r="I48" s="16">
        <v>62.201884</v>
      </c>
      <c r="J48" s="16">
        <v>44.365658000000003</v>
      </c>
      <c r="K48" s="39">
        <v>116.34362400000001</v>
      </c>
    </row>
    <row r="49" spans="1:11" ht="12" x14ac:dyDescent="0.2">
      <c r="A49" s="37" t="s">
        <v>18</v>
      </c>
      <c r="B49" t="s">
        <v>114</v>
      </c>
      <c r="C49" s="16">
        <v>4581.12</v>
      </c>
      <c r="D49" s="38">
        <v>-1.338042</v>
      </c>
      <c r="E49" s="16">
        <v>-61.297314999999998</v>
      </c>
      <c r="F49" s="16">
        <v>4642.4173149999997</v>
      </c>
      <c r="G49" s="16">
        <v>-29.12</v>
      </c>
      <c r="H49" s="16">
        <v>-32.177315</v>
      </c>
      <c r="I49" s="16">
        <v>-30.574200000000001</v>
      </c>
      <c r="J49" s="16">
        <v>-2.593547</v>
      </c>
      <c r="K49" s="39">
        <v>0.99043199999999998</v>
      </c>
    </row>
    <row r="50" spans="1:11" ht="12" x14ac:dyDescent="0.2">
      <c r="A50" s="37" t="s">
        <v>18</v>
      </c>
      <c r="B50" t="s">
        <v>115</v>
      </c>
      <c r="C50" s="16">
        <v>52.87</v>
      </c>
      <c r="D50" s="38">
        <v>7.2363999999999998E-2</v>
      </c>
      <c r="E50" s="16">
        <v>3.8259000000000001E-2</v>
      </c>
      <c r="F50" s="16">
        <v>52.831741000000001</v>
      </c>
      <c r="G50" s="16">
        <v>0</v>
      </c>
      <c r="H50" s="16">
        <v>3.8259000000000001E-2</v>
      </c>
      <c r="I50" s="16">
        <v>4.176E-3</v>
      </c>
      <c r="J50" s="16">
        <v>3.3751000000000003E-2</v>
      </c>
      <c r="K50" s="39">
        <v>3.3199999999999999E-4</v>
      </c>
    </row>
    <row r="51" spans="1:11" ht="12" x14ac:dyDescent="0.2">
      <c r="A51" s="37" t="s">
        <v>18</v>
      </c>
      <c r="B51" t="s">
        <v>116</v>
      </c>
      <c r="C51" s="16">
        <v>53.42</v>
      </c>
      <c r="D51" s="38">
        <v>29.970569999999999</v>
      </c>
      <c r="E51" s="16">
        <v>16.010278</v>
      </c>
      <c r="F51" s="16">
        <v>37.409722000000002</v>
      </c>
      <c r="G51" s="16">
        <v>8.17</v>
      </c>
      <c r="H51" s="16">
        <v>7.8402779999999996</v>
      </c>
      <c r="I51" s="16">
        <v>11.381422000000001</v>
      </c>
      <c r="J51" s="16">
        <v>0.36778899999999998</v>
      </c>
      <c r="K51" s="39">
        <v>-3.9089330000000002</v>
      </c>
    </row>
    <row r="52" spans="1:11" ht="12" x14ac:dyDescent="0.2">
      <c r="A52" s="37" t="s">
        <v>18</v>
      </c>
      <c r="B52" t="s">
        <v>117</v>
      </c>
      <c r="C52" s="16">
        <v>7384.25</v>
      </c>
      <c r="D52" s="38">
        <v>2.708323</v>
      </c>
      <c r="E52" s="16">
        <v>199.98937799999999</v>
      </c>
      <c r="F52" s="16">
        <v>7184.2606219999998</v>
      </c>
      <c r="G52" s="16">
        <v>2563.33</v>
      </c>
      <c r="H52" s="16">
        <v>-2363.3406220000002</v>
      </c>
      <c r="I52" s="16">
        <v>-2364.902568</v>
      </c>
      <c r="J52" s="16">
        <v>1.5408500000000001</v>
      </c>
      <c r="K52" s="39">
        <v>2.1096E-2</v>
      </c>
    </row>
    <row r="53" spans="1:11" ht="12" x14ac:dyDescent="0.2">
      <c r="A53" s="37" t="s">
        <v>19</v>
      </c>
      <c r="B53" t="s">
        <v>113</v>
      </c>
      <c r="C53" s="16">
        <v>2918449.41</v>
      </c>
      <c r="D53" s="38">
        <v>3.5098349999999998</v>
      </c>
      <c r="E53" s="16">
        <v>102432.76137399999</v>
      </c>
      <c r="F53" s="16">
        <v>2816016.6486260002</v>
      </c>
      <c r="G53" s="16">
        <v>84663.93</v>
      </c>
      <c r="H53" s="16">
        <v>17768.831374000001</v>
      </c>
      <c r="I53" s="16">
        <v>6329.50137</v>
      </c>
      <c r="J53" s="16">
        <v>3157.9594900000002</v>
      </c>
      <c r="K53" s="39">
        <v>8281.3705140000002</v>
      </c>
    </row>
    <row r="54" spans="1:11" ht="12" x14ac:dyDescent="0.2">
      <c r="A54" s="37" t="s">
        <v>19</v>
      </c>
      <c r="B54" t="s">
        <v>114</v>
      </c>
      <c r="C54" s="16">
        <v>179978.52</v>
      </c>
      <c r="D54" s="38">
        <v>-1.338042</v>
      </c>
      <c r="E54" s="16">
        <v>-2408.1883979999998</v>
      </c>
      <c r="F54" s="16">
        <v>182386.70839799999</v>
      </c>
      <c r="G54" s="16">
        <v>-1085.75</v>
      </c>
      <c r="H54" s="16">
        <v>-1322.438398</v>
      </c>
      <c r="I54" s="16">
        <v>-1255.493279</v>
      </c>
      <c r="J54" s="16">
        <v>-105.85620400000001</v>
      </c>
      <c r="K54" s="39">
        <v>38.911085</v>
      </c>
    </row>
    <row r="55" spans="1:11" ht="12" x14ac:dyDescent="0.2">
      <c r="A55" s="37" t="s">
        <v>19</v>
      </c>
      <c r="B55" t="s">
        <v>115</v>
      </c>
      <c r="C55" s="16">
        <v>3960.86</v>
      </c>
      <c r="D55" s="38">
        <v>7.2363999999999998E-2</v>
      </c>
      <c r="E55" s="16">
        <v>2.8662489999999998</v>
      </c>
      <c r="F55" s="16">
        <v>3957.993751</v>
      </c>
      <c r="G55" s="16">
        <v>0</v>
      </c>
      <c r="H55" s="16">
        <v>2.8662489999999998</v>
      </c>
      <c r="I55" s="16">
        <v>0.31287300000000001</v>
      </c>
      <c r="J55" s="16">
        <v>2.5285299999999999</v>
      </c>
      <c r="K55" s="39">
        <v>2.4846E-2</v>
      </c>
    </row>
    <row r="56" spans="1:11" ht="12" x14ac:dyDescent="0.2">
      <c r="A56" s="37" t="s">
        <v>19</v>
      </c>
      <c r="B56" t="s">
        <v>116</v>
      </c>
      <c r="C56" s="16">
        <v>3891.08</v>
      </c>
      <c r="D56" s="38">
        <v>29.970569999999999</v>
      </c>
      <c r="E56" s="16">
        <v>1166.178844</v>
      </c>
      <c r="F56" s="16">
        <v>2724.9011559999999</v>
      </c>
      <c r="G56" s="16">
        <v>564.86</v>
      </c>
      <c r="H56" s="16">
        <v>601.31884400000001</v>
      </c>
      <c r="I56" s="16">
        <v>859.25358600000004</v>
      </c>
      <c r="J56" s="16">
        <v>26.789494999999999</v>
      </c>
      <c r="K56" s="39">
        <v>-284.72423700000002</v>
      </c>
    </row>
    <row r="57" spans="1:11" ht="12" x14ac:dyDescent="0.2">
      <c r="A57" s="37" t="s">
        <v>19</v>
      </c>
      <c r="B57" t="s">
        <v>117</v>
      </c>
      <c r="C57" s="16">
        <v>13079.44</v>
      </c>
      <c r="D57" s="38">
        <v>2.708323</v>
      </c>
      <c r="E57" s="16">
        <v>354.23354699999999</v>
      </c>
      <c r="F57" s="16">
        <v>12725.206453000001</v>
      </c>
      <c r="G57" s="16">
        <v>3357.87</v>
      </c>
      <c r="H57" s="16">
        <v>-3003.6364530000001</v>
      </c>
      <c r="I57" s="16">
        <v>-3006.4030680000001</v>
      </c>
      <c r="J57" s="16">
        <v>2.7292480000000001</v>
      </c>
      <c r="K57" s="39">
        <v>3.7366999999999997E-2</v>
      </c>
    </row>
    <row r="58" spans="1:11" ht="12" x14ac:dyDescent="0.2">
      <c r="A58" s="37" t="s">
        <v>20</v>
      </c>
      <c r="B58" t="s">
        <v>113</v>
      </c>
      <c r="C58" s="16">
        <v>9108655.6999999993</v>
      </c>
      <c r="D58" s="38">
        <v>3.5098349999999998</v>
      </c>
      <c r="E58" s="16">
        <v>319698.79366600001</v>
      </c>
      <c r="F58" s="16">
        <v>8788956.9063339997</v>
      </c>
      <c r="G58" s="16">
        <v>280305.34000000003</v>
      </c>
      <c r="H58" s="16">
        <v>39393.453666000001</v>
      </c>
      <c r="I58" s="16">
        <v>3690.618426</v>
      </c>
      <c r="J58" s="16">
        <v>9856.1810299999997</v>
      </c>
      <c r="K58" s="39">
        <v>25846.654210000001</v>
      </c>
    </row>
    <row r="59" spans="1:11" ht="12" x14ac:dyDescent="0.2">
      <c r="A59" s="37" t="s">
        <v>20</v>
      </c>
      <c r="B59" t="s">
        <v>114</v>
      </c>
      <c r="C59" s="16">
        <v>824422.64</v>
      </c>
      <c r="D59" s="38">
        <v>-1.338042</v>
      </c>
      <c r="E59" s="16">
        <v>-11031.122138000001</v>
      </c>
      <c r="F59" s="16">
        <v>835453.76213799999</v>
      </c>
      <c r="G59" s="16">
        <v>-5039.51</v>
      </c>
      <c r="H59" s="16">
        <v>-5991.6121380000004</v>
      </c>
      <c r="I59" s="16">
        <v>-5721.8001640000002</v>
      </c>
      <c r="J59" s="16">
        <v>-448.05090999999999</v>
      </c>
      <c r="K59" s="39">
        <v>178.238936</v>
      </c>
    </row>
    <row r="60" spans="1:11" ht="12" x14ac:dyDescent="0.2">
      <c r="A60" s="37" t="s">
        <v>20</v>
      </c>
      <c r="B60" t="s">
        <v>115</v>
      </c>
      <c r="C60" s="16">
        <v>14632</v>
      </c>
      <c r="D60" s="38">
        <v>7.2363999999999998E-2</v>
      </c>
      <c r="E60" s="16">
        <v>10.588345</v>
      </c>
      <c r="F60" s="16">
        <v>14621.411655</v>
      </c>
      <c r="G60" s="16">
        <v>0</v>
      </c>
      <c r="H60" s="16">
        <v>10.588345</v>
      </c>
      <c r="I60" s="16">
        <v>1.156155</v>
      </c>
      <c r="J60" s="16">
        <v>9.3404030000000002</v>
      </c>
      <c r="K60" s="39">
        <v>9.1786999999999994E-2</v>
      </c>
    </row>
    <row r="61" spans="1:11" ht="12" x14ac:dyDescent="0.2">
      <c r="A61" s="37" t="s">
        <v>20</v>
      </c>
      <c r="B61" t="s">
        <v>116</v>
      </c>
      <c r="C61" s="16">
        <v>31476.25</v>
      </c>
      <c r="D61" s="38">
        <v>29.970569999999999</v>
      </c>
      <c r="E61" s="16">
        <v>9433.6114460000008</v>
      </c>
      <c r="F61" s="16">
        <v>22042.638554000001</v>
      </c>
      <c r="G61" s="16">
        <v>5473.34</v>
      </c>
      <c r="H61" s="16">
        <v>3960.2714460000002</v>
      </c>
      <c r="I61" s="16">
        <v>6046.7920109999995</v>
      </c>
      <c r="J61" s="16">
        <v>216.70920100000001</v>
      </c>
      <c r="K61" s="39">
        <v>-2303.2297659999999</v>
      </c>
    </row>
    <row r="62" spans="1:11" ht="12" x14ac:dyDescent="0.2">
      <c r="A62" s="37" t="s">
        <v>20</v>
      </c>
      <c r="B62" t="s">
        <v>117</v>
      </c>
      <c r="C62" s="16">
        <v>35897.29</v>
      </c>
      <c r="D62" s="38">
        <v>2.708323</v>
      </c>
      <c r="E62" s="16">
        <v>972.21473900000001</v>
      </c>
      <c r="F62" s="16">
        <v>34925.075260999998</v>
      </c>
      <c r="G62" s="16">
        <v>9892.94</v>
      </c>
      <c r="H62" s="16">
        <v>-8920.7252609999996</v>
      </c>
      <c r="I62" s="16">
        <v>-8928.3183969999991</v>
      </c>
      <c r="J62" s="16">
        <v>7.4905809999999997</v>
      </c>
      <c r="K62" s="39">
        <v>0.10255499999999999</v>
      </c>
    </row>
    <row r="63" spans="1:11" ht="12" x14ac:dyDescent="0.2">
      <c r="A63" s="37" t="s">
        <v>21</v>
      </c>
      <c r="B63" t="s">
        <v>113</v>
      </c>
      <c r="C63" s="16">
        <v>653732</v>
      </c>
      <c r="D63" s="38">
        <v>3.5098349999999998</v>
      </c>
      <c r="E63" s="16">
        <v>22944.915108000001</v>
      </c>
      <c r="F63" s="16">
        <v>630787.08489199996</v>
      </c>
      <c r="G63" s="16">
        <v>19584.400000000001</v>
      </c>
      <c r="H63" s="16">
        <v>3360.5151080000001</v>
      </c>
      <c r="I63" s="16">
        <v>798.10780499999998</v>
      </c>
      <c r="J63" s="16">
        <v>707.382203</v>
      </c>
      <c r="K63" s="39">
        <v>1855.0251000000001</v>
      </c>
    </row>
    <row r="64" spans="1:11" ht="12" x14ac:dyDescent="0.2">
      <c r="A64" s="37" t="s">
        <v>21</v>
      </c>
      <c r="B64" t="s">
        <v>114</v>
      </c>
      <c r="C64" s="16">
        <v>8855.7199999999993</v>
      </c>
      <c r="D64" s="38">
        <v>-1.338042</v>
      </c>
      <c r="E64" s="16">
        <v>-118.493263</v>
      </c>
      <c r="F64" s="16">
        <v>8974.2132629999996</v>
      </c>
      <c r="G64" s="16">
        <v>-72.55</v>
      </c>
      <c r="H64" s="16">
        <v>-45.943263000000002</v>
      </c>
      <c r="I64" s="16">
        <v>-42.649158999999997</v>
      </c>
      <c r="J64" s="16">
        <v>-5.2086969999999999</v>
      </c>
      <c r="K64" s="39">
        <v>1.914593</v>
      </c>
    </row>
    <row r="65" spans="1:11" ht="12" x14ac:dyDescent="0.2">
      <c r="A65" s="37" t="s">
        <v>21</v>
      </c>
      <c r="B65" t="s">
        <v>115</v>
      </c>
      <c r="C65" s="16">
        <v>185.94</v>
      </c>
      <c r="D65" s="38">
        <v>7.2363999999999998E-2</v>
      </c>
      <c r="E65" s="16">
        <v>0.13455400000000001</v>
      </c>
      <c r="F65" s="16">
        <v>185.80544599999999</v>
      </c>
      <c r="G65" s="16">
        <v>0</v>
      </c>
      <c r="H65" s="16">
        <v>0.13455400000000001</v>
      </c>
      <c r="I65" s="16">
        <v>1.4688E-2</v>
      </c>
      <c r="J65" s="16">
        <v>0.1187</v>
      </c>
      <c r="K65" s="39">
        <v>1.1659999999999999E-3</v>
      </c>
    </row>
    <row r="66" spans="1:11" ht="12" x14ac:dyDescent="0.2">
      <c r="A66" s="37" t="s">
        <v>21</v>
      </c>
      <c r="B66" t="s">
        <v>116</v>
      </c>
      <c r="C66" s="16">
        <v>62.84</v>
      </c>
      <c r="D66" s="38">
        <v>29.970569999999999</v>
      </c>
      <c r="E66" s="16">
        <v>18.833506</v>
      </c>
      <c r="F66" s="16">
        <v>44.006494000000004</v>
      </c>
      <c r="G66" s="16">
        <v>3.52</v>
      </c>
      <c r="H66" s="16">
        <v>15.313506</v>
      </c>
      <c r="I66" s="16">
        <v>19.479089999999999</v>
      </c>
      <c r="J66" s="16">
        <v>0.43264399999999997</v>
      </c>
      <c r="K66" s="39">
        <v>-4.5982279999999998</v>
      </c>
    </row>
    <row r="67" spans="1:11" ht="12" x14ac:dyDescent="0.2">
      <c r="A67" s="37" t="s">
        <v>21</v>
      </c>
      <c r="B67" t="s">
        <v>117</v>
      </c>
      <c r="C67" s="16">
        <v>1916.27</v>
      </c>
      <c r="D67" s="38">
        <v>2.708323</v>
      </c>
      <c r="E67" s="16">
        <v>51.898791000000003</v>
      </c>
      <c r="F67" s="16">
        <v>1864.3712089999999</v>
      </c>
      <c r="G67" s="16">
        <v>473.02</v>
      </c>
      <c r="H67" s="16">
        <v>-421.12120900000002</v>
      </c>
      <c r="I67" s="16">
        <v>-421.526546</v>
      </c>
      <c r="J67" s="16">
        <v>0.399862</v>
      </c>
      <c r="K67" s="39">
        <v>5.4749999999999998E-3</v>
      </c>
    </row>
    <row r="68" spans="1:11" ht="12" x14ac:dyDescent="0.2">
      <c r="A68" s="37" t="s">
        <v>22</v>
      </c>
      <c r="B68" t="s">
        <v>113</v>
      </c>
      <c r="C68" s="16">
        <v>101185.32</v>
      </c>
      <c r="D68" s="38">
        <v>3.5098349999999998</v>
      </c>
      <c r="E68" s="16">
        <v>3551.437864</v>
      </c>
      <c r="F68" s="16">
        <v>97633.882136</v>
      </c>
      <c r="G68" s="16">
        <v>3057.78</v>
      </c>
      <c r="H68" s="16">
        <v>493.65786400000002</v>
      </c>
      <c r="I68" s="16">
        <v>97.045792000000006</v>
      </c>
      <c r="J68" s="16">
        <v>109.48935400000001</v>
      </c>
      <c r="K68" s="39">
        <v>287.12271800000002</v>
      </c>
    </row>
    <row r="69" spans="1:11" ht="12" x14ac:dyDescent="0.2">
      <c r="A69" s="37" t="s">
        <v>22</v>
      </c>
      <c r="B69" t="s">
        <v>114</v>
      </c>
      <c r="C69" s="16">
        <v>703.1</v>
      </c>
      <c r="D69" s="38">
        <v>-1.338042</v>
      </c>
      <c r="E69" s="16">
        <v>-9.4077739999999999</v>
      </c>
      <c r="F69" s="16">
        <v>712.50777400000004</v>
      </c>
      <c r="G69" s="16">
        <v>1.4</v>
      </c>
      <c r="H69" s="16">
        <v>-10.807774</v>
      </c>
      <c r="I69" s="16">
        <v>-10.581621999999999</v>
      </c>
      <c r="J69" s="16">
        <v>-0.378162</v>
      </c>
      <c r="K69" s="39">
        <v>0.15201000000000001</v>
      </c>
    </row>
    <row r="70" spans="1:11" ht="12" x14ac:dyDescent="0.2">
      <c r="A70" s="37" t="s">
        <v>22</v>
      </c>
      <c r="B70" t="s">
        <v>115</v>
      </c>
      <c r="C70" s="16">
        <v>15.87</v>
      </c>
      <c r="D70" s="38">
        <v>7.2363999999999998E-2</v>
      </c>
      <c r="E70" s="16">
        <v>1.1483999999999999E-2</v>
      </c>
      <c r="F70" s="16">
        <v>15.858516</v>
      </c>
      <c r="G70" s="16">
        <v>0</v>
      </c>
      <c r="H70" s="16">
        <v>1.1483999999999999E-2</v>
      </c>
      <c r="I70" s="16">
        <v>1.2539999999999999E-3</v>
      </c>
      <c r="J70" s="16">
        <v>1.013E-2</v>
      </c>
      <c r="K70" s="39">
        <v>1E-4</v>
      </c>
    </row>
    <row r="71" spans="1:11" ht="12" x14ac:dyDescent="0.2">
      <c r="A71" s="37" t="s">
        <v>22</v>
      </c>
      <c r="B71" t="s">
        <v>116</v>
      </c>
      <c r="C71" s="16">
        <v>19.600000000000001</v>
      </c>
      <c r="D71" s="38">
        <v>29.970569999999999</v>
      </c>
      <c r="E71" s="16">
        <v>5.8742320000000001</v>
      </c>
      <c r="F71" s="16">
        <v>13.725768</v>
      </c>
      <c r="G71" s="16">
        <v>2.5299999999999998</v>
      </c>
      <c r="H71" s="16">
        <v>3.3442319999999999</v>
      </c>
      <c r="I71" s="16">
        <v>4.643491</v>
      </c>
      <c r="J71" s="16">
        <v>0.13494300000000001</v>
      </c>
      <c r="K71" s="39">
        <v>-1.434202</v>
      </c>
    </row>
    <row r="72" spans="1:11" ht="12" x14ac:dyDescent="0.2">
      <c r="A72" s="37" t="s">
        <v>22</v>
      </c>
      <c r="B72" t="s">
        <v>117</v>
      </c>
      <c r="C72" s="16">
        <v>731.33</v>
      </c>
      <c r="D72" s="38">
        <v>2.708323</v>
      </c>
      <c r="E72" s="16">
        <v>19.806781999999998</v>
      </c>
      <c r="F72" s="16">
        <v>711.52321800000004</v>
      </c>
      <c r="G72" s="16">
        <v>200.02</v>
      </c>
      <c r="H72" s="16">
        <v>-180.21321800000001</v>
      </c>
      <c r="I72" s="16">
        <v>-180.36791199999999</v>
      </c>
      <c r="J72" s="16">
        <v>0.15260399999999999</v>
      </c>
      <c r="K72" s="39">
        <v>2.0899999999999998E-3</v>
      </c>
    </row>
    <row r="73" spans="1:11" ht="12" x14ac:dyDescent="0.2">
      <c r="A73" s="37" t="s">
        <v>23</v>
      </c>
      <c r="B73" t="s">
        <v>113</v>
      </c>
      <c r="C73" s="16">
        <v>1802941.52</v>
      </c>
      <c r="D73" s="38">
        <v>3.5098349999999998</v>
      </c>
      <c r="E73" s="16">
        <v>63280.274058000003</v>
      </c>
      <c r="F73" s="16">
        <v>1739661.2459420001</v>
      </c>
      <c r="G73" s="16">
        <v>54494.22</v>
      </c>
      <c r="H73" s="16">
        <v>8786.0540579999997</v>
      </c>
      <c r="I73" s="16">
        <v>1719.1359359999999</v>
      </c>
      <c r="J73" s="16">
        <v>1950.904567</v>
      </c>
      <c r="K73" s="39">
        <v>5116.0135550000005</v>
      </c>
    </row>
    <row r="74" spans="1:11" ht="12" x14ac:dyDescent="0.2">
      <c r="A74" s="37" t="s">
        <v>23</v>
      </c>
      <c r="B74" t="s">
        <v>114</v>
      </c>
      <c r="C74" s="16">
        <v>275095.89</v>
      </c>
      <c r="D74" s="38">
        <v>-1.338042</v>
      </c>
      <c r="E74" s="16">
        <v>-3680.8988680000002</v>
      </c>
      <c r="F74" s="16">
        <v>278776.78886799997</v>
      </c>
      <c r="G74" s="16">
        <v>-2099.44</v>
      </c>
      <c r="H74" s="16">
        <v>-1581.4588679999999</v>
      </c>
      <c r="I74" s="16">
        <v>-1483.876152</v>
      </c>
      <c r="J74" s="16">
        <v>-157.05803399999999</v>
      </c>
      <c r="K74" s="39">
        <v>59.475318000000001</v>
      </c>
    </row>
    <row r="75" spans="1:11" ht="12" x14ac:dyDescent="0.2">
      <c r="A75" s="37" t="s">
        <v>23</v>
      </c>
      <c r="B75" t="s">
        <v>115</v>
      </c>
      <c r="C75" s="16">
        <v>3837.45</v>
      </c>
      <c r="D75" s="38">
        <v>7.2363999999999998E-2</v>
      </c>
      <c r="E75" s="16">
        <v>2.7769439999999999</v>
      </c>
      <c r="F75" s="16">
        <v>3834.6730560000001</v>
      </c>
      <c r="G75" s="16">
        <v>0</v>
      </c>
      <c r="H75" s="16">
        <v>2.7769439999999999</v>
      </c>
      <c r="I75" s="16">
        <v>0.30317499999999997</v>
      </c>
      <c r="J75" s="16">
        <v>2.449697</v>
      </c>
      <c r="K75" s="39">
        <v>2.4072E-2</v>
      </c>
    </row>
    <row r="76" spans="1:11" ht="12" x14ac:dyDescent="0.2">
      <c r="A76" s="37" t="s">
        <v>23</v>
      </c>
      <c r="B76" t="s">
        <v>116</v>
      </c>
      <c r="C76" s="16">
        <v>3782.58</v>
      </c>
      <c r="D76" s="38">
        <v>29.970569999999999</v>
      </c>
      <c r="E76" s="16">
        <v>1133.6607759999999</v>
      </c>
      <c r="F76" s="16">
        <v>2648.9192240000002</v>
      </c>
      <c r="G76" s="16">
        <v>663.55</v>
      </c>
      <c r="H76" s="16">
        <v>470.11077599999999</v>
      </c>
      <c r="I76" s="16">
        <v>720.85319100000004</v>
      </c>
      <c r="J76" s="16">
        <v>26.042489</v>
      </c>
      <c r="K76" s="39">
        <v>-276.78490399999998</v>
      </c>
    </row>
    <row r="77" spans="1:11" ht="12" x14ac:dyDescent="0.2">
      <c r="A77" s="37" t="s">
        <v>23</v>
      </c>
      <c r="B77" t="s">
        <v>117</v>
      </c>
      <c r="C77" s="16">
        <v>1839.93</v>
      </c>
      <c r="D77" s="38">
        <v>2.708323</v>
      </c>
      <c r="E77" s="16">
        <v>49.831256000000003</v>
      </c>
      <c r="F77" s="16">
        <v>1790.0987439999999</v>
      </c>
      <c r="G77" s="16">
        <v>509.55</v>
      </c>
      <c r="H77" s="16">
        <v>-459.71874400000002</v>
      </c>
      <c r="I77" s="16">
        <v>-460.107933</v>
      </c>
      <c r="J77" s="16">
        <v>0.38393300000000002</v>
      </c>
      <c r="K77" s="39">
        <v>5.2560000000000003E-3</v>
      </c>
    </row>
    <row r="78" spans="1:11" ht="12" x14ac:dyDescent="0.2">
      <c r="A78" s="37" t="s">
        <v>24</v>
      </c>
      <c r="B78" t="s">
        <v>113</v>
      </c>
      <c r="C78" s="16">
        <v>142431.29999999999</v>
      </c>
      <c r="D78" s="38">
        <v>3.5098349999999998</v>
      </c>
      <c r="E78" s="16">
        <v>4999.1037420000002</v>
      </c>
      <c r="F78" s="16">
        <v>137432.19625800001</v>
      </c>
      <c r="G78" s="16">
        <v>4536.79</v>
      </c>
      <c r="H78" s="16">
        <v>462.31374199999999</v>
      </c>
      <c r="I78" s="16">
        <v>-95.968557000000004</v>
      </c>
      <c r="J78" s="16">
        <v>154.12029200000001</v>
      </c>
      <c r="K78" s="39">
        <v>404.16200700000002</v>
      </c>
    </row>
    <row r="79" spans="1:11" ht="12" x14ac:dyDescent="0.2">
      <c r="A79" s="37" t="s">
        <v>24</v>
      </c>
      <c r="B79" t="s">
        <v>114</v>
      </c>
      <c r="C79" s="16">
        <v>18778.77</v>
      </c>
      <c r="D79" s="38">
        <v>-1.338042</v>
      </c>
      <c r="E79" s="16">
        <v>-251.26785100000001</v>
      </c>
      <c r="F79" s="16">
        <v>19030.037851000001</v>
      </c>
      <c r="G79" s="16">
        <v>-144.29</v>
      </c>
      <c r="H79" s="16">
        <v>-106.977851</v>
      </c>
      <c r="I79" s="16">
        <v>-100.076398</v>
      </c>
      <c r="J79" s="16">
        <v>-10.961395</v>
      </c>
      <c r="K79" s="39">
        <v>4.0599420000000004</v>
      </c>
    </row>
    <row r="80" spans="1:11" ht="12" x14ac:dyDescent="0.2">
      <c r="A80" s="37" t="s">
        <v>24</v>
      </c>
      <c r="B80" t="s">
        <v>115</v>
      </c>
      <c r="C80" s="16">
        <v>79.81</v>
      </c>
      <c r="D80" s="38">
        <v>7.2363999999999998E-2</v>
      </c>
      <c r="E80" s="16">
        <v>5.7754E-2</v>
      </c>
      <c r="F80" s="16">
        <v>79.752246</v>
      </c>
      <c r="G80" s="16">
        <v>0</v>
      </c>
      <c r="H80" s="16">
        <v>5.7754E-2</v>
      </c>
      <c r="I80" s="16">
        <v>6.306E-3</v>
      </c>
      <c r="J80" s="16">
        <v>5.0946999999999999E-2</v>
      </c>
      <c r="K80" s="39">
        <v>5.0100000000000003E-4</v>
      </c>
    </row>
    <row r="81" spans="1:11" ht="12" x14ac:dyDescent="0.2">
      <c r="A81" s="37" t="s">
        <v>24</v>
      </c>
      <c r="B81" t="s">
        <v>116</v>
      </c>
      <c r="C81" s="16">
        <v>162.76</v>
      </c>
      <c r="D81" s="38">
        <v>29.970569999999999</v>
      </c>
      <c r="E81" s="16">
        <v>48.780099</v>
      </c>
      <c r="F81" s="16">
        <v>113.979901</v>
      </c>
      <c r="G81" s="16">
        <v>27.37</v>
      </c>
      <c r="H81" s="16">
        <v>21.410098999999999</v>
      </c>
      <c r="I81" s="16">
        <v>32.199252999999999</v>
      </c>
      <c r="J81" s="16">
        <v>1.1205780000000001</v>
      </c>
      <c r="K81" s="39">
        <v>-11.909732</v>
      </c>
    </row>
    <row r="82" spans="1:11" ht="12" x14ac:dyDescent="0.2">
      <c r="A82" s="37" t="s">
        <v>24</v>
      </c>
      <c r="B82" t="s">
        <v>117</v>
      </c>
      <c r="C82" s="16">
        <v>51820.06</v>
      </c>
      <c r="D82" s="38">
        <v>2.708323</v>
      </c>
      <c r="E82" s="16">
        <v>1403.4548600000001</v>
      </c>
      <c r="F82" s="16">
        <v>50416.60514</v>
      </c>
      <c r="G82" s="16">
        <v>14209.42</v>
      </c>
      <c r="H82" s="16">
        <v>-12805.96514</v>
      </c>
      <c r="I82" s="16">
        <v>-12816.92632</v>
      </c>
      <c r="J82" s="16">
        <v>10.813139</v>
      </c>
      <c r="K82" s="39">
        <v>0.14804100000000001</v>
      </c>
    </row>
    <row r="83" spans="1:11" ht="12" x14ac:dyDescent="0.2">
      <c r="A83" s="37" t="s">
        <v>7</v>
      </c>
      <c r="B83" t="s">
        <v>113</v>
      </c>
      <c r="C83" s="16">
        <v>1997981.07</v>
      </c>
      <c r="D83" s="38">
        <v>3.5098349999999998</v>
      </c>
      <c r="E83" s="16">
        <v>70125.840616000001</v>
      </c>
      <c r="F83" s="16">
        <v>1927855.2293839999</v>
      </c>
      <c r="G83" s="16">
        <v>59973.05</v>
      </c>
      <c r="H83" s="16">
        <v>10152.790616</v>
      </c>
      <c r="I83" s="16">
        <v>2321.3837319999998</v>
      </c>
      <c r="J83" s="16">
        <v>2161.9505410000002</v>
      </c>
      <c r="K83" s="39">
        <v>5669.4563429999998</v>
      </c>
    </row>
    <row r="84" spans="1:11" ht="12" x14ac:dyDescent="0.2">
      <c r="A84" s="37" t="s">
        <v>7</v>
      </c>
      <c r="B84" t="s">
        <v>114</v>
      </c>
      <c r="C84" s="16">
        <v>5030.49</v>
      </c>
      <c r="D84" s="38">
        <v>-1.338042</v>
      </c>
      <c r="E84" s="16">
        <v>-67.310074999999998</v>
      </c>
      <c r="F84" s="16">
        <v>5097.8000750000001</v>
      </c>
      <c r="G84" s="16">
        <v>-57.75</v>
      </c>
      <c r="H84" s="16">
        <v>-9.5600749999999994</v>
      </c>
      <c r="I84" s="16">
        <v>-7.68886</v>
      </c>
      <c r="J84" s="16">
        <v>-2.9588000000000001</v>
      </c>
      <c r="K84" s="39">
        <v>1.087585</v>
      </c>
    </row>
    <row r="85" spans="1:11" ht="12" x14ac:dyDescent="0.2">
      <c r="A85" s="37" t="s">
        <v>7</v>
      </c>
      <c r="B85" t="s">
        <v>115</v>
      </c>
      <c r="C85" s="16">
        <v>74.91</v>
      </c>
      <c r="D85" s="38">
        <v>7.2363999999999998E-2</v>
      </c>
      <c r="E85" s="16">
        <v>5.4207999999999999E-2</v>
      </c>
      <c r="F85" s="16">
        <v>74.855791999999994</v>
      </c>
      <c r="G85" s="16">
        <v>0</v>
      </c>
      <c r="H85" s="16">
        <v>5.4207999999999999E-2</v>
      </c>
      <c r="I85" s="16">
        <v>5.9170000000000004E-3</v>
      </c>
      <c r="J85" s="16">
        <v>4.7821000000000002E-2</v>
      </c>
      <c r="K85" s="39">
        <v>4.6999999999999999E-4</v>
      </c>
    </row>
    <row r="86" spans="1:11" ht="12" x14ac:dyDescent="0.2">
      <c r="A86" s="37" t="s">
        <v>7</v>
      </c>
      <c r="B86" t="s">
        <v>116</v>
      </c>
      <c r="C86" s="16">
        <v>22.54</v>
      </c>
      <c r="D86" s="38">
        <v>29.970569999999999</v>
      </c>
      <c r="E86" s="16">
        <v>6.7553660000000004</v>
      </c>
      <c r="F86" s="16">
        <v>15.784634</v>
      </c>
      <c r="G86" s="16">
        <v>1.7</v>
      </c>
      <c r="H86" s="16">
        <v>5.0553660000000002</v>
      </c>
      <c r="I86" s="16">
        <v>6.5495140000000003</v>
      </c>
      <c r="J86" s="16">
        <v>0.15518399999999999</v>
      </c>
      <c r="K86" s="39">
        <v>-1.649332</v>
      </c>
    </row>
    <row r="87" spans="1:11" ht="12" x14ac:dyDescent="0.2">
      <c r="A87" s="37" t="s">
        <v>7</v>
      </c>
      <c r="B87" t="s">
        <v>117</v>
      </c>
      <c r="C87" s="16">
        <v>1470.91</v>
      </c>
      <c r="D87" s="38">
        <v>2.708323</v>
      </c>
      <c r="E87" s="16">
        <v>39.837001000000001</v>
      </c>
      <c r="F87" s="16">
        <v>1431.072999</v>
      </c>
      <c r="G87" s="16">
        <v>312.5</v>
      </c>
      <c r="H87" s="16">
        <v>-272.66299900000001</v>
      </c>
      <c r="I87" s="16">
        <v>-272.974132</v>
      </c>
      <c r="J87" s="16">
        <v>0.30692999999999998</v>
      </c>
      <c r="K87" s="39">
        <v>4.2030000000000001E-3</v>
      </c>
    </row>
    <row r="88" spans="1:11" ht="12" x14ac:dyDescent="0.2">
      <c r="A88" s="37" t="s">
        <v>25</v>
      </c>
      <c r="B88" t="s">
        <v>113</v>
      </c>
      <c r="C88" s="16">
        <v>20497.75</v>
      </c>
      <c r="D88" s="38">
        <v>3.5098349999999998</v>
      </c>
      <c r="E88" s="16">
        <v>719.43722100000002</v>
      </c>
      <c r="F88" s="16">
        <v>19778.312779</v>
      </c>
      <c r="G88" s="16">
        <v>607.03</v>
      </c>
      <c r="H88" s="16">
        <v>112.40722100000001</v>
      </c>
      <c r="I88" s="16">
        <v>32.063006999999999</v>
      </c>
      <c r="J88" s="16">
        <v>22.179950999999999</v>
      </c>
      <c r="K88" s="39">
        <v>58.164262999999998</v>
      </c>
    </row>
    <row r="89" spans="1:11" ht="12" x14ac:dyDescent="0.2">
      <c r="A89" s="37" t="s">
        <v>25</v>
      </c>
      <c r="B89" t="s">
        <v>114</v>
      </c>
      <c r="C89" s="16">
        <v>3792.01</v>
      </c>
      <c r="D89" s="38">
        <v>-1.338042</v>
      </c>
      <c r="E89" s="16">
        <v>-50.738691000000003</v>
      </c>
      <c r="F89" s="16">
        <v>3842.7486909999998</v>
      </c>
      <c r="G89" s="16">
        <v>-45.18</v>
      </c>
      <c r="H89" s="16">
        <v>-5.5586909999999996</v>
      </c>
      <c r="I89" s="16">
        <v>-4.1840619999999999</v>
      </c>
      <c r="J89" s="16">
        <v>-2.194455</v>
      </c>
      <c r="K89" s="39">
        <v>0.81982600000000005</v>
      </c>
    </row>
    <row r="90" spans="1:11" ht="12" x14ac:dyDescent="0.2">
      <c r="A90" s="37" t="s">
        <v>25</v>
      </c>
      <c r="B90" t="s">
        <v>115</v>
      </c>
      <c r="C90" s="16">
        <v>15.33</v>
      </c>
      <c r="D90" s="38">
        <v>7.2363999999999998E-2</v>
      </c>
      <c r="E90" s="16">
        <v>1.1093E-2</v>
      </c>
      <c r="F90" s="16">
        <v>15.318906999999999</v>
      </c>
      <c r="G90" s="16">
        <v>0</v>
      </c>
      <c r="H90" s="16">
        <v>1.1093E-2</v>
      </c>
      <c r="I90" s="16">
        <v>1.2110000000000001E-3</v>
      </c>
      <c r="J90" s="16">
        <v>9.7859999999999996E-3</v>
      </c>
      <c r="K90" s="39">
        <v>9.6000000000000002E-5</v>
      </c>
    </row>
    <row r="91" spans="1:11" ht="12" x14ac:dyDescent="0.2">
      <c r="A91" s="37" t="s">
        <v>25</v>
      </c>
      <c r="B91" t="s">
        <v>116</v>
      </c>
      <c r="C91" s="16">
        <v>28.82</v>
      </c>
      <c r="D91" s="38">
        <v>29.970569999999999</v>
      </c>
      <c r="E91" s="16">
        <v>8.637518</v>
      </c>
      <c r="F91" s="16">
        <v>20.182482</v>
      </c>
      <c r="G91" s="16">
        <v>1.24</v>
      </c>
      <c r="H91" s="16">
        <v>7.3975179999999998</v>
      </c>
      <c r="I91" s="16">
        <v>9.3079590000000003</v>
      </c>
      <c r="J91" s="16">
        <v>0.19842099999999999</v>
      </c>
      <c r="K91" s="39">
        <v>-2.1088619999999998</v>
      </c>
    </row>
    <row r="92" spans="1:11" ht="12" x14ac:dyDescent="0.2">
      <c r="A92" s="37" t="s">
        <v>25</v>
      </c>
      <c r="B92" t="s">
        <v>117</v>
      </c>
      <c r="C92" s="16">
        <v>16955.16</v>
      </c>
      <c r="D92" s="38">
        <v>2.708323</v>
      </c>
      <c r="E92" s="16">
        <v>459.200582</v>
      </c>
      <c r="F92" s="16">
        <v>16495.959417999999</v>
      </c>
      <c r="G92" s="16">
        <v>4401.4399999999996</v>
      </c>
      <c r="H92" s="16">
        <v>-3942.2394180000001</v>
      </c>
      <c r="I92" s="16">
        <v>-3945.82584</v>
      </c>
      <c r="J92" s="16">
        <v>3.5379830000000001</v>
      </c>
      <c r="K92" s="39">
        <v>4.8439000000000003E-2</v>
      </c>
    </row>
    <row r="93" spans="1:11" ht="12" x14ac:dyDescent="0.2">
      <c r="A93" s="37" t="s">
        <v>26</v>
      </c>
      <c r="B93" t="s">
        <v>113</v>
      </c>
      <c r="C93" s="16">
        <v>8874.85</v>
      </c>
      <c r="D93" s="38">
        <v>3.5098349999999998</v>
      </c>
      <c r="E93" s="16">
        <v>311.49259899999998</v>
      </c>
      <c r="F93" s="16">
        <v>8563.3574009999993</v>
      </c>
      <c r="G93" s="16">
        <v>375.31</v>
      </c>
      <c r="H93" s="16">
        <v>-63.817400999999997</v>
      </c>
      <c r="I93" s="16">
        <v>-98.603797</v>
      </c>
      <c r="J93" s="16">
        <v>9.6031870000000001</v>
      </c>
      <c r="K93" s="39">
        <v>25.183209000000002</v>
      </c>
    </row>
    <row r="94" spans="1:11" ht="12" x14ac:dyDescent="0.2">
      <c r="A94" s="37" t="s">
        <v>26</v>
      </c>
      <c r="B94" t="s">
        <v>114</v>
      </c>
      <c r="C94" s="16">
        <v>514.79</v>
      </c>
      <c r="D94" s="38">
        <v>-1.338042</v>
      </c>
      <c r="E94" s="16">
        <v>-6.8881069999999998</v>
      </c>
      <c r="F94" s="16">
        <v>521.67810699999995</v>
      </c>
      <c r="G94" s="16">
        <v>0.08</v>
      </c>
      <c r="H94" s="16">
        <v>-6.9681069999999998</v>
      </c>
      <c r="I94" s="16">
        <v>-6.8156429999999997</v>
      </c>
      <c r="J94" s="16">
        <v>-0.26375999999999999</v>
      </c>
      <c r="K94" s="39">
        <v>0.11129600000000001</v>
      </c>
    </row>
    <row r="95" spans="1:11" ht="12" x14ac:dyDescent="0.2">
      <c r="A95" s="37" t="s">
        <v>26</v>
      </c>
      <c r="B95" t="s">
        <v>115</v>
      </c>
      <c r="C95" s="16">
        <v>14.87</v>
      </c>
      <c r="D95" s="38">
        <v>7.2363999999999998E-2</v>
      </c>
      <c r="E95" s="16">
        <v>1.0761E-2</v>
      </c>
      <c r="F95" s="16">
        <v>14.859239000000001</v>
      </c>
      <c r="G95" s="16">
        <v>0</v>
      </c>
      <c r="H95" s="16">
        <v>1.0761E-2</v>
      </c>
      <c r="I95" s="16">
        <v>1.176E-3</v>
      </c>
      <c r="J95" s="16">
        <v>9.4909999999999994E-3</v>
      </c>
      <c r="K95" s="39">
        <v>9.3999999999999994E-5</v>
      </c>
    </row>
    <row r="96" spans="1:11" ht="12" x14ac:dyDescent="0.2">
      <c r="A96" s="37" t="s">
        <v>26</v>
      </c>
      <c r="B96" t="s">
        <v>116</v>
      </c>
      <c r="C96" s="16">
        <v>10.45</v>
      </c>
      <c r="D96" s="38">
        <v>29.970569999999999</v>
      </c>
      <c r="E96" s="16">
        <v>3.1319249999999998</v>
      </c>
      <c r="F96" s="16">
        <v>7.3180750000000003</v>
      </c>
      <c r="G96" s="16">
        <v>2.1800000000000002</v>
      </c>
      <c r="H96" s="16">
        <v>0.95192500000000002</v>
      </c>
      <c r="I96" s="16">
        <v>1.6446419999999999</v>
      </c>
      <c r="J96" s="16">
        <v>7.1946999999999997E-2</v>
      </c>
      <c r="K96" s="39">
        <v>-0.76466400000000001</v>
      </c>
    </row>
    <row r="97" spans="1:11" ht="12" x14ac:dyDescent="0.2">
      <c r="A97" s="37" t="s">
        <v>26</v>
      </c>
      <c r="B97" t="s">
        <v>117</v>
      </c>
      <c r="C97" s="16">
        <v>1018.77</v>
      </c>
      <c r="D97" s="38">
        <v>2.708323</v>
      </c>
      <c r="E97" s="16">
        <v>27.591587000000001</v>
      </c>
      <c r="F97" s="16">
        <v>991.17841299999998</v>
      </c>
      <c r="G97" s="16">
        <v>228.06</v>
      </c>
      <c r="H97" s="16">
        <v>-200.468413</v>
      </c>
      <c r="I97" s="16">
        <v>-200.683907</v>
      </c>
      <c r="J97" s="16">
        <v>0.212584</v>
      </c>
      <c r="K97" s="39">
        <v>2.9099999999999998E-3</v>
      </c>
    </row>
    <row r="98" spans="1:11" ht="12" x14ac:dyDescent="0.2">
      <c r="A98" s="37" t="s">
        <v>27</v>
      </c>
      <c r="B98" t="s">
        <v>113</v>
      </c>
      <c r="C98" s="16">
        <v>4362942.3499999996</v>
      </c>
      <c r="D98" s="38">
        <v>3.5098349999999998</v>
      </c>
      <c r="E98" s="16">
        <v>153132.081404</v>
      </c>
      <c r="F98" s="16">
        <v>4209810.268596</v>
      </c>
      <c r="G98" s="16">
        <v>116440.2</v>
      </c>
      <c r="H98" s="16">
        <v>36691.881404</v>
      </c>
      <c r="I98" s="16">
        <v>19590.629911</v>
      </c>
      <c r="J98" s="16">
        <v>4720.9984700000005</v>
      </c>
      <c r="K98" s="39">
        <v>12380.253022999999</v>
      </c>
    </row>
    <row r="99" spans="1:11" ht="12" x14ac:dyDescent="0.2">
      <c r="A99" s="37" t="s">
        <v>27</v>
      </c>
      <c r="B99" t="s">
        <v>114</v>
      </c>
      <c r="C99" s="16">
        <v>263693.3</v>
      </c>
      <c r="D99" s="38">
        <v>-1.338042</v>
      </c>
      <c r="E99" s="16">
        <v>-3528.3274110000002</v>
      </c>
      <c r="F99" s="16">
        <v>267221.62741100002</v>
      </c>
      <c r="G99" s="16">
        <v>-2028.71</v>
      </c>
      <c r="H99" s="16">
        <v>-1499.6174109999999</v>
      </c>
      <c r="I99" s="16">
        <v>-1403.50225</v>
      </c>
      <c r="J99" s="16">
        <v>-153.125257</v>
      </c>
      <c r="K99" s="39">
        <v>57.010095999999997</v>
      </c>
    </row>
    <row r="100" spans="1:11" ht="12" x14ac:dyDescent="0.2">
      <c r="A100" s="37" t="s">
        <v>27</v>
      </c>
      <c r="B100" t="s">
        <v>115</v>
      </c>
      <c r="C100" s="16">
        <v>4296.66</v>
      </c>
      <c r="D100" s="38">
        <v>7.2363999999999998E-2</v>
      </c>
      <c r="E100" s="16">
        <v>3.109248</v>
      </c>
      <c r="F100" s="16">
        <v>4293.5507520000001</v>
      </c>
      <c r="G100" s="16">
        <v>0</v>
      </c>
      <c r="H100" s="16">
        <v>3.109248</v>
      </c>
      <c r="I100" s="16">
        <v>0.33941300000000002</v>
      </c>
      <c r="J100" s="16">
        <v>2.7428819999999998</v>
      </c>
      <c r="K100" s="39">
        <v>2.6953000000000001E-2</v>
      </c>
    </row>
    <row r="101" spans="1:11" ht="12" x14ac:dyDescent="0.2">
      <c r="A101" s="37" t="s">
        <v>27</v>
      </c>
      <c r="B101" t="s">
        <v>116</v>
      </c>
      <c r="C101" s="16">
        <v>3730.17</v>
      </c>
      <c r="D101" s="38">
        <v>29.970569999999999</v>
      </c>
      <c r="E101" s="16">
        <v>1117.9531999999999</v>
      </c>
      <c r="F101" s="16">
        <v>2612.2168000000001</v>
      </c>
      <c r="G101" s="16">
        <v>1199.98</v>
      </c>
      <c r="H101" s="16">
        <v>-82.026799999999994</v>
      </c>
      <c r="I101" s="16">
        <v>165.241423</v>
      </c>
      <c r="J101" s="16">
        <v>25.681654000000002</v>
      </c>
      <c r="K101" s="39">
        <v>-272.94987700000001</v>
      </c>
    </row>
    <row r="102" spans="1:11" ht="12" x14ac:dyDescent="0.2">
      <c r="A102" s="37" t="s">
        <v>27</v>
      </c>
      <c r="B102" t="s">
        <v>117</v>
      </c>
      <c r="C102" s="16">
        <v>121145.4</v>
      </c>
      <c r="D102" s="38">
        <v>2.708323</v>
      </c>
      <c r="E102" s="16">
        <v>3281.0093320000001</v>
      </c>
      <c r="F102" s="16">
        <v>117864.39066800001</v>
      </c>
      <c r="G102" s="16">
        <v>33995.410000000003</v>
      </c>
      <c r="H102" s="16">
        <v>-30714.400667999998</v>
      </c>
      <c r="I102" s="16">
        <v>-30740.025819999999</v>
      </c>
      <c r="J102" s="16">
        <v>25.279052</v>
      </c>
      <c r="K102" s="39">
        <v>0.34610000000000002</v>
      </c>
    </row>
    <row r="103" spans="1:11" ht="12" x14ac:dyDescent="0.2">
      <c r="A103" s="37" t="s">
        <v>28</v>
      </c>
      <c r="B103" t="s">
        <v>113</v>
      </c>
      <c r="C103" s="16">
        <v>4115798.18</v>
      </c>
      <c r="D103" s="38">
        <v>3.5098349999999998</v>
      </c>
      <c r="E103" s="16">
        <v>144457.728611</v>
      </c>
      <c r="F103" s="16">
        <v>3971340.4513889998</v>
      </c>
      <c r="G103" s="16">
        <v>133596.9</v>
      </c>
      <c r="H103" s="16">
        <v>10860.828611000001</v>
      </c>
      <c r="I103" s="16">
        <v>-5271.7017139999998</v>
      </c>
      <c r="J103" s="16">
        <v>4453.5717759999998</v>
      </c>
      <c r="K103" s="39">
        <v>11678.958549000001</v>
      </c>
    </row>
    <row r="104" spans="1:11" ht="12" x14ac:dyDescent="0.2">
      <c r="A104" s="37" t="s">
        <v>28</v>
      </c>
      <c r="B104" t="s">
        <v>114</v>
      </c>
      <c r="C104" s="16">
        <v>1068274.8999999999</v>
      </c>
      <c r="D104" s="38">
        <v>-1.338042</v>
      </c>
      <c r="E104" s="16">
        <v>-14293.968078</v>
      </c>
      <c r="F104" s="16">
        <v>1082568.8680779999</v>
      </c>
      <c r="G104" s="16">
        <v>-7916.04</v>
      </c>
      <c r="H104" s="16">
        <v>-6377.9280779999999</v>
      </c>
      <c r="I104" s="16">
        <v>-6000.1147579999997</v>
      </c>
      <c r="J104" s="16">
        <v>-608.77274899999998</v>
      </c>
      <c r="K104" s="39">
        <v>230.959429</v>
      </c>
    </row>
    <row r="105" spans="1:11" ht="12" x14ac:dyDescent="0.2">
      <c r="A105" s="37" t="s">
        <v>28</v>
      </c>
      <c r="B105" t="s">
        <v>115</v>
      </c>
      <c r="C105" s="16">
        <v>14413.04</v>
      </c>
      <c r="D105" s="38">
        <v>7.2363999999999998E-2</v>
      </c>
      <c r="E105" s="16">
        <v>10.429895999999999</v>
      </c>
      <c r="F105" s="16">
        <v>14402.610103999999</v>
      </c>
      <c r="G105" s="16">
        <v>0</v>
      </c>
      <c r="H105" s="16">
        <v>10.429895999999999</v>
      </c>
      <c r="I105" s="16">
        <v>1.1386989999999999</v>
      </c>
      <c r="J105" s="16">
        <v>9.2007829999999995</v>
      </c>
      <c r="K105" s="39">
        <v>9.0413999999999994E-2</v>
      </c>
    </row>
    <row r="106" spans="1:11" ht="12" x14ac:dyDescent="0.2">
      <c r="A106" s="37" t="s">
        <v>28</v>
      </c>
      <c r="B106" t="s">
        <v>116</v>
      </c>
      <c r="C106" s="16">
        <v>15155.84</v>
      </c>
      <c r="D106" s="38">
        <v>29.970569999999999</v>
      </c>
      <c r="E106" s="16">
        <v>4542.2915910000002</v>
      </c>
      <c r="F106" s="16">
        <v>10613.548409000001</v>
      </c>
      <c r="G106" s="16">
        <v>2539.0700000000002</v>
      </c>
      <c r="H106" s="16">
        <v>2003.221591</v>
      </c>
      <c r="I106" s="16">
        <v>3007.8829420000002</v>
      </c>
      <c r="J106" s="16">
        <v>104.345657</v>
      </c>
      <c r="K106" s="39">
        <v>-1109.007008</v>
      </c>
    </row>
    <row r="107" spans="1:11" ht="12" x14ac:dyDescent="0.2">
      <c r="A107" s="37" t="s">
        <v>28</v>
      </c>
      <c r="B107" t="s">
        <v>117</v>
      </c>
      <c r="C107" s="16">
        <v>6068.73</v>
      </c>
      <c r="D107" s="38">
        <v>2.708323</v>
      </c>
      <c r="E107" s="16">
        <v>164.36084</v>
      </c>
      <c r="F107" s="16">
        <v>5904.3691600000002</v>
      </c>
      <c r="G107" s="16">
        <v>1671.7</v>
      </c>
      <c r="H107" s="16">
        <v>-1507.33916</v>
      </c>
      <c r="I107" s="16">
        <v>-1508.6228410000001</v>
      </c>
      <c r="J107" s="16">
        <v>1.2663439999999999</v>
      </c>
      <c r="K107" s="39">
        <v>1.7337000000000002E-2</v>
      </c>
    </row>
    <row r="108" spans="1:11" ht="12" x14ac:dyDescent="0.2">
      <c r="A108" s="37" t="s">
        <v>29</v>
      </c>
      <c r="B108" t="s">
        <v>113</v>
      </c>
      <c r="C108" s="16">
        <v>2604.58</v>
      </c>
      <c r="D108" s="38">
        <v>3.5098349999999998</v>
      </c>
      <c r="E108" s="16">
        <v>91.416462999999993</v>
      </c>
      <c r="F108" s="16">
        <v>2513.1635369999999</v>
      </c>
      <c r="G108" s="16">
        <v>327.14</v>
      </c>
      <c r="H108" s="16">
        <v>-235.72353699999999</v>
      </c>
      <c r="I108" s="16">
        <v>-245.93260599999999</v>
      </c>
      <c r="J108" s="16">
        <v>2.8183319999999998</v>
      </c>
      <c r="K108" s="39">
        <v>7.3907369999999997</v>
      </c>
    </row>
    <row r="109" spans="1:11" ht="12" x14ac:dyDescent="0.2">
      <c r="A109" s="37" t="s">
        <v>30</v>
      </c>
      <c r="B109" t="s">
        <v>113</v>
      </c>
      <c r="C109" s="16">
        <v>89394.04</v>
      </c>
      <c r="D109" s="38">
        <v>3.5098349999999998</v>
      </c>
      <c r="E109" s="16">
        <v>3137.5833809999999</v>
      </c>
      <c r="F109" s="16">
        <v>86256.456619000004</v>
      </c>
      <c r="G109" s="16">
        <v>2562.06</v>
      </c>
      <c r="H109" s="16">
        <v>575.52338099999997</v>
      </c>
      <c r="I109" s="16">
        <v>225.12912</v>
      </c>
      <c r="J109" s="16">
        <v>96.730393000000007</v>
      </c>
      <c r="K109" s="39">
        <v>253.66386800000001</v>
      </c>
    </row>
    <row r="110" spans="1:11" ht="12" x14ac:dyDescent="0.2">
      <c r="A110" s="37" t="s">
        <v>30</v>
      </c>
      <c r="B110" t="s">
        <v>114</v>
      </c>
      <c r="C110" s="16">
        <v>16604.02</v>
      </c>
      <c r="D110" s="38">
        <v>-1.338042</v>
      </c>
      <c r="E110" s="16">
        <v>-222.168781</v>
      </c>
      <c r="F110" s="16">
        <v>16826.188781000001</v>
      </c>
      <c r="G110" s="16">
        <v>-137.72999999999999</v>
      </c>
      <c r="H110" s="16">
        <v>-84.438781000000006</v>
      </c>
      <c r="I110" s="16">
        <v>-78.357076000000006</v>
      </c>
      <c r="J110" s="16">
        <v>-9.6714690000000001</v>
      </c>
      <c r="K110" s="39">
        <v>3.5897640000000002</v>
      </c>
    </row>
    <row r="111" spans="1:11" ht="12" x14ac:dyDescent="0.2">
      <c r="A111" s="37" t="s">
        <v>30</v>
      </c>
      <c r="B111" t="s">
        <v>115</v>
      </c>
      <c r="C111" s="16">
        <v>73.47</v>
      </c>
      <c r="D111" s="38">
        <v>7.2363999999999998E-2</v>
      </c>
      <c r="E111" s="16">
        <v>5.3165999999999998E-2</v>
      </c>
      <c r="F111" s="16">
        <v>73.416833999999994</v>
      </c>
      <c r="G111" s="16">
        <v>0</v>
      </c>
      <c r="H111" s="16">
        <v>5.3165999999999998E-2</v>
      </c>
      <c r="I111" s="16">
        <v>5.803E-3</v>
      </c>
      <c r="J111" s="16">
        <v>4.6901999999999999E-2</v>
      </c>
      <c r="K111" s="39">
        <v>4.6099999999999998E-4</v>
      </c>
    </row>
    <row r="112" spans="1:11" ht="12" x14ac:dyDescent="0.2">
      <c r="A112" s="37" t="s">
        <v>30</v>
      </c>
      <c r="B112" t="s">
        <v>116</v>
      </c>
      <c r="C112" s="16">
        <v>113.77</v>
      </c>
      <c r="D112" s="38">
        <v>29.970569999999999</v>
      </c>
      <c r="E112" s="16">
        <v>34.097517000000003</v>
      </c>
      <c r="F112" s="16">
        <v>79.672483</v>
      </c>
      <c r="G112" s="16">
        <v>21.54</v>
      </c>
      <c r="H112" s="16">
        <v>12.557517000000001</v>
      </c>
      <c r="I112" s="16">
        <v>20.099186</v>
      </c>
      <c r="J112" s="16">
        <v>0.78328900000000001</v>
      </c>
      <c r="K112" s="39">
        <v>-8.3249580000000005</v>
      </c>
    </row>
    <row r="113" spans="1:11" ht="12" x14ac:dyDescent="0.2">
      <c r="A113" s="37" t="s">
        <v>30</v>
      </c>
      <c r="B113" t="s">
        <v>117</v>
      </c>
      <c r="C113" s="16">
        <v>152043.32</v>
      </c>
      <c r="D113" s="38">
        <v>2.708323</v>
      </c>
      <c r="E113" s="16">
        <v>4117.8249589999996</v>
      </c>
      <c r="F113" s="16">
        <v>147925.49504099999</v>
      </c>
      <c r="G113" s="16">
        <v>37440.6</v>
      </c>
      <c r="H113" s="16">
        <v>-33322.775041000001</v>
      </c>
      <c r="I113" s="16">
        <v>-33354.935839999998</v>
      </c>
      <c r="J113" s="16">
        <v>31.726430000000001</v>
      </c>
      <c r="K113" s="39">
        <v>0.43436900000000001</v>
      </c>
    </row>
    <row r="114" spans="1:11" ht="12" x14ac:dyDescent="0.2">
      <c r="A114" s="37" t="s">
        <v>31</v>
      </c>
      <c r="B114" t="s">
        <v>113</v>
      </c>
      <c r="C114" s="16">
        <v>5610246.8600000003</v>
      </c>
      <c r="D114" s="38">
        <v>3.5098349999999998</v>
      </c>
      <c r="E114" s="16">
        <v>196910.41273099999</v>
      </c>
      <c r="F114" s="16">
        <v>5413336.4472690001</v>
      </c>
      <c r="G114" s="16">
        <v>131903.47</v>
      </c>
      <c r="H114" s="16">
        <v>65006.942731000003</v>
      </c>
      <c r="I114" s="16">
        <v>43016.681390999998</v>
      </c>
      <c r="J114" s="16">
        <v>6070.6662429999997</v>
      </c>
      <c r="K114" s="39">
        <v>15919.595096999999</v>
      </c>
    </row>
    <row r="115" spans="1:11" ht="12" x14ac:dyDescent="0.2">
      <c r="A115" s="37" t="s">
        <v>31</v>
      </c>
      <c r="B115" t="s">
        <v>114</v>
      </c>
      <c r="C115" s="16">
        <v>98421.48</v>
      </c>
      <c r="D115" s="38">
        <v>-1.338042</v>
      </c>
      <c r="E115" s="16">
        <v>-1316.920854</v>
      </c>
      <c r="F115" s="16">
        <v>99738.400854000007</v>
      </c>
      <c r="G115" s="16">
        <v>-779.49</v>
      </c>
      <c r="H115" s="16">
        <v>-537.43085399999995</v>
      </c>
      <c r="I115" s="16">
        <v>-500.82003099999997</v>
      </c>
      <c r="J115" s="16">
        <v>-57.889398999999997</v>
      </c>
      <c r="K115" s="39">
        <v>21.278576000000001</v>
      </c>
    </row>
    <row r="116" spans="1:11" ht="12" x14ac:dyDescent="0.2">
      <c r="A116" s="37" t="s">
        <v>31</v>
      </c>
      <c r="B116" t="s">
        <v>115</v>
      </c>
      <c r="C116" s="16">
        <v>3473.63</v>
      </c>
      <c r="D116" s="38">
        <v>7.2363999999999998E-2</v>
      </c>
      <c r="E116" s="16">
        <v>2.513668</v>
      </c>
      <c r="F116" s="16">
        <v>3471.1163320000001</v>
      </c>
      <c r="G116" s="16">
        <v>0</v>
      </c>
      <c r="H116" s="16">
        <v>2.513668</v>
      </c>
      <c r="I116" s="16">
        <v>0.27438600000000002</v>
      </c>
      <c r="J116" s="16">
        <v>2.217492</v>
      </c>
      <c r="K116" s="39">
        <v>2.179E-2</v>
      </c>
    </row>
    <row r="117" spans="1:11" ht="12" x14ac:dyDescent="0.2">
      <c r="A117" s="37" t="s">
        <v>31</v>
      </c>
      <c r="B117" t="s">
        <v>116</v>
      </c>
      <c r="C117" s="16">
        <v>1490.96</v>
      </c>
      <c r="D117" s="38">
        <v>29.970569999999999</v>
      </c>
      <c r="E117" s="16">
        <v>446.84920599999998</v>
      </c>
      <c r="F117" s="16">
        <v>1044.1107939999999</v>
      </c>
      <c r="G117" s="16">
        <v>607.16</v>
      </c>
      <c r="H117" s="16">
        <v>-160.31079399999999</v>
      </c>
      <c r="I117" s="16">
        <v>-61.476953000000002</v>
      </c>
      <c r="J117" s="16">
        <v>10.265033000000001</v>
      </c>
      <c r="K117" s="39">
        <v>-109.098874</v>
      </c>
    </row>
    <row r="118" spans="1:11" ht="12" x14ac:dyDescent="0.2">
      <c r="A118" s="37" t="s">
        <v>31</v>
      </c>
      <c r="B118" t="s">
        <v>117</v>
      </c>
      <c r="C118" s="16">
        <v>7559.91</v>
      </c>
      <c r="D118" s="38">
        <v>2.708323</v>
      </c>
      <c r="E118" s="16">
        <v>204.74681899999999</v>
      </c>
      <c r="F118" s="16">
        <v>7355.1631809999999</v>
      </c>
      <c r="G118" s="16">
        <v>2350.8200000000002</v>
      </c>
      <c r="H118" s="16">
        <v>-2146.0731810000002</v>
      </c>
      <c r="I118" s="16">
        <v>-2147.6722829999999</v>
      </c>
      <c r="J118" s="16">
        <v>1.577504</v>
      </c>
      <c r="K118" s="39">
        <v>2.1597999999999999E-2</v>
      </c>
    </row>
    <row r="119" spans="1:11" ht="12" x14ac:dyDescent="0.2">
      <c r="A119" s="37" t="s">
        <v>32</v>
      </c>
      <c r="B119" t="s">
        <v>113</v>
      </c>
      <c r="C119" s="16">
        <v>3967.69</v>
      </c>
      <c r="D119" s="38">
        <v>3.5098349999999998</v>
      </c>
      <c r="E119" s="16">
        <v>139.259376</v>
      </c>
      <c r="F119" s="16">
        <v>3828.4306240000001</v>
      </c>
      <c r="G119" s="16">
        <v>498.34</v>
      </c>
      <c r="H119" s="16">
        <v>-359.080624</v>
      </c>
      <c r="I119" s="16">
        <v>-374.63262099999997</v>
      </c>
      <c r="J119" s="16">
        <v>4.2933089999999998</v>
      </c>
      <c r="K119" s="39">
        <v>11.258687999999999</v>
      </c>
    </row>
    <row r="120" spans="1:11" ht="12" x14ac:dyDescent="0.2">
      <c r="A120" s="37" t="s">
        <v>33</v>
      </c>
      <c r="B120" t="s">
        <v>113</v>
      </c>
      <c r="C120" s="16">
        <v>59641.37</v>
      </c>
      <c r="D120" s="38">
        <v>3.5098349999999998</v>
      </c>
      <c r="E120" s="16">
        <v>2093.3137299999999</v>
      </c>
      <c r="F120" s="16">
        <v>57548.056270000001</v>
      </c>
      <c r="G120" s="16">
        <v>1361.44</v>
      </c>
      <c r="H120" s="16">
        <v>731.87373000000002</v>
      </c>
      <c r="I120" s="16">
        <v>498.09982600000001</v>
      </c>
      <c r="J120" s="16">
        <v>64.535993000000005</v>
      </c>
      <c r="K120" s="39">
        <v>169.237911</v>
      </c>
    </row>
    <row r="121" spans="1:11" ht="12" x14ac:dyDescent="0.2">
      <c r="A121" s="37" t="s">
        <v>33</v>
      </c>
      <c r="B121" t="s">
        <v>114</v>
      </c>
      <c r="C121" s="16">
        <v>10883.83</v>
      </c>
      <c r="D121" s="38">
        <v>-1.338042</v>
      </c>
      <c r="E121" s="16">
        <v>-145.63022900000001</v>
      </c>
      <c r="F121" s="16">
        <v>11029.460229</v>
      </c>
      <c r="G121" s="16">
        <v>-95.55</v>
      </c>
      <c r="H121" s="16">
        <v>-50.080229000000003</v>
      </c>
      <c r="I121" s="16">
        <v>-46.134616000000001</v>
      </c>
      <c r="J121" s="16">
        <v>-6.2986810000000002</v>
      </c>
      <c r="K121" s="39">
        <v>2.3530679999999999</v>
      </c>
    </row>
    <row r="122" spans="1:11" ht="12" x14ac:dyDescent="0.2">
      <c r="A122" s="37" t="s">
        <v>33</v>
      </c>
      <c r="B122" t="s">
        <v>115</v>
      </c>
      <c r="C122" s="16">
        <v>69.55</v>
      </c>
      <c r="D122" s="38">
        <v>7.2363999999999998E-2</v>
      </c>
      <c r="E122" s="16">
        <v>5.0328999999999999E-2</v>
      </c>
      <c r="F122" s="16">
        <v>69.499671000000006</v>
      </c>
      <c r="G122" s="16">
        <v>0</v>
      </c>
      <c r="H122" s="16">
        <v>5.0328999999999999E-2</v>
      </c>
      <c r="I122" s="16">
        <v>5.4939999999999998E-3</v>
      </c>
      <c r="J122" s="16">
        <v>4.4399000000000001E-2</v>
      </c>
      <c r="K122" s="39">
        <v>4.3600000000000003E-4</v>
      </c>
    </row>
    <row r="123" spans="1:11" ht="12" x14ac:dyDescent="0.2">
      <c r="A123" s="37" t="s">
        <v>33</v>
      </c>
      <c r="B123" t="s">
        <v>116</v>
      </c>
      <c r="C123" s="16">
        <v>89.31</v>
      </c>
      <c r="D123" s="38">
        <v>29.970569999999999</v>
      </c>
      <c r="E123" s="16">
        <v>26.766715999999999</v>
      </c>
      <c r="F123" s="16">
        <v>62.543284</v>
      </c>
      <c r="G123" s="16">
        <v>15.33</v>
      </c>
      <c r="H123" s="16">
        <v>11.436716000000001</v>
      </c>
      <c r="I123" s="16">
        <v>17.356961999999999</v>
      </c>
      <c r="J123" s="16">
        <v>0.61488600000000004</v>
      </c>
      <c r="K123" s="39">
        <v>-6.5351319999999999</v>
      </c>
    </row>
    <row r="124" spans="1:11" ht="12" x14ac:dyDescent="0.2">
      <c r="A124" s="37" t="s">
        <v>33</v>
      </c>
      <c r="B124" t="s">
        <v>117</v>
      </c>
      <c r="C124" s="16">
        <v>7071.66</v>
      </c>
      <c r="D124" s="38">
        <v>2.708323</v>
      </c>
      <c r="E124" s="16">
        <v>191.52342899999999</v>
      </c>
      <c r="F124" s="16">
        <v>6880.136571</v>
      </c>
      <c r="G124" s="16">
        <v>1874.25</v>
      </c>
      <c r="H124" s="16">
        <v>-1682.7265709999999</v>
      </c>
      <c r="I124" s="16">
        <v>-1684.2223959999999</v>
      </c>
      <c r="J124" s="16">
        <v>1.475622</v>
      </c>
      <c r="K124" s="39">
        <v>2.0202999999999999E-2</v>
      </c>
    </row>
    <row r="125" spans="1:11" ht="12" x14ac:dyDescent="0.2">
      <c r="A125" s="37" t="s">
        <v>34</v>
      </c>
      <c r="B125" t="s">
        <v>113</v>
      </c>
      <c r="C125" s="16">
        <v>57972.79</v>
      </c>
      <c r="D125" s="38">
        <v>3.5098349999999998</v>
      </c>
      <c r="E125" s="16">
        <v>2034.7493239999999</v>
      </c>
      <c r="F125" s="16">
        <v>55938.040675999997</v>
      </c>
      <c r="G125" s="16">
        <v>1895.93</v>
      </c>
      <c r="H125" s="16">
        <v>138.81932399999999</v>
      </c>
      <c r="I125" s="16">
        <v>-88.414314000000005</v>
      </c>
      <c r="J125" s="16">
        <v>62.730477</v>
      </c>
      <c r="K125" s="39">
        <v>164.50316100000001</v>
      </c>
    </row>
    <row r="126" spans="1:11" ht="12" x14ac:dyDescent="0.2">
      <c r="A126" s="37" t="s">
        <v>34</v>
      </c>
      <c r="B126" t="s">
        <v>114</v>
      </c>
      <c r="C126" s="16">
        <v>6449.53</v>
      </c>
      <c r="D126" s="38">
        <v>-1.338042</v>
      </c>
      <c r="E126" s="16">
        <v>-86.297427999999996</v>
      </c>
      <c r="F126" s="16">
        <v>6535.8274279999996</v>
      </c>
      <c r="G126" s="16">
        <v>-55.65</v>
      </c>
      <c r="H126" s="16">
        <v>-30.647428000000001</v>
      </c>
      <c r="I126" s="16">
        <v>-28.277635</v>
      </c>
      <c r="J126" s="16">
        <v>-3.7641719999999999</v>
      </c>
      <c r="K126" s="39">
        <v>1.394379</v>
      </c>
    </row>
    <row r="127" spans="1:11" ht="12" x14ac:dyDescent="0.2">
      <c r="A127" s="37" t="s">
        <v>34</v>
      </c>
      <c r="B127" t="s">
        <v>115</v>
      </c>
      <c r="C127" s="16">
        <v>37.86</v>
      </c>
      <c r="D127" s="38">
        <v>7.2363999999999998E-2</v>
      </c>
      <c r="E127" s="16">
        <v>2.7397000000000001E-2</v>
      </c>
      <c r="F127" s="16">
        <v>37.832602999999999</v>
      </c>
      <c r="G127" s="16">
        <v>0</v>
      </c>
      <c r="H127" s="16">
        <v>2.7397000000000001E-2</v>
      </c>
      <c r="I127" s="16">
        <v>2.9910000000000002E-3</v>
      </c>
      <c r="J127" s="16">
        <v>2.4169E-2</v>
      </c>
      <c r="K127" s="39">
        <v>2.3699999999999999E-4</v>
      </c>
    </row>
    <row r="128" spans="1:11" ht="12" x14ac:dyDescent="0.2">
      <c r="A128" s="37" t="s">
        <v>34</v>
      </c>
      <c r="B128" t="s">
        <v>116</v>
      </c>
      <c r="C128" s="16">
        <v>55.73</v>
      </c>
      <c r="D128" s="38">
        <v>29.970569999999999</v>
      </c>
      <c r="E128" s="16">
        <v>16.702597999999998</v>
      </c>
      <c r="F128" s="16">
        <v>39.027402000000002</v>
      </c>
      <c r="G128" s="16">
        <v>10.19</v>
      </c>
      <c r="H128" s="16">
        <v>6.5125979999999997</v>
      </c>
      <c r="I128" s="16">
        <v>10.206868999999999</v>
      </c>
      <c r="J128" s="16">
        <v>0.38369300000000001</v>
      </c>
      <c r="K128" s="39">
        <v>-4.0779639999999997</v>
      </c>
    </row>
    <row r="129" spans="1:11" ht="12" x14ac:dyDescent="0.2">
      <c r="A129" s="37" t="s">
        <v>34</v>
      </c>
      <c r="B129" t="s">
        <v>117</v>
      </c>
      <c r="C129" s="16">
        <v>33217.839999999997</v>
      </c>
      <c r="D129" s="38">
        <v>2.708323</v>
      </c>
      <c r="E129" s="16">
        <v>899.64656500000001</v>
      </c>
      <c r="F129" s="16">
        <v>32318.193435000001</v>
      </c>
      <c r="G129" s="16">
        <v>8497.32</v>
      </c>
      <c r="H129" s="16">
        <v>-7597.6734349999997</v>
      </c>
      <c r="I129" s="16">
        <v>-7604.6998030000004</v>
      </c>
      <c r="J129" s="16">
        <v>6.9314679999999997</v>
      </c>
      <c r="K129" s="39">
        <v>9.4899999999999998E-2</v>
      </c>
    </row>
    <row r="130" spans="1:11" ht="12" x14ac:dyDescent="0.2">
      <c r="A130" s="37" t="s">
        <v>8</v>
      </c>
      <c r="B130" t="s">
        <v>113</v>
      </c>
      <c r="C130" s="16">
        <v>73024.509999999995</v>
      </c>
      <c r="D130" s="38">
        <v>3.5098349999999998</v>
      </c>
      <c r="E130" s="16">
        <v>2563.0398740000001</v>
      </c>
      <c r="F130" s="16">
        <v>70461.470126</v>
      </c>
      <c r="G130" s="16">
        <v>1882.98</v>
      </c>
      <c r="H130" s="16">
        <v>680.05987400000004</v>
      </c>
      <c r="I130" s="16">
        <v>393.82860799999997</v>
      </c>
      <c r="J130" s="16">
        <v>79.017454999999998</v>
      </c>
      <c r="K130" s="39">
        <v>207.21381099999999</v>
      </c>
    </row>
    <row r="131" spans="1:11" ht="12" x14ac:dyDescent="0.2">
      <c r="A131" s="37" t="s">
        <v>8</v>
      </c>
      <c r="B131" t="s">
        <v>114</v>
      </c>
      <c r="C131" s="16">
        <v>6772.71</v>
      </c>
      <c r="D131" s="38">
        <v>-1.338042</v>
      </c>
      <c r="E131" s="16">
        <v>-90.621712000000002</v>
      </c>
      <c r="F131" s="16">
        <v>6863.3317120000002</v>
      </c>
      <c r="G131" s="16">
        <v>-45.66</v>
      </c>
      <c r="H131" s="16">
        <v>-44.961711999999999</v>
      </c>
      <c r="I131" s="16">
        <v>-42.489916000000001</v>
      </c>
      <c r="J131" s="16">
        <v>-3.9360460000000002</v>
      </c>
      <c r="K131" s="39">
        <v>1.4642500000000001</v>
      </c>
    </row>
    <row r="132" spans="1:11" ht="12" x14ac:dyDescent="0.2">
      <c r="A132" s="37" t="s">
        <v>8</v>
      </c>
      <c r="B132" t="s">
        <v>115</v>
      </c>
      <c r="C132" s="16">
        <v>20.13</v>
      </c>
      <c r="D132" s="38">
        <v>7.2363999999999998E-2</v>
      </c>
      <c r="E132" s="16">
        <v>1.4567E-2</v>
      </c>
      <c r="F132" s="16">
        <v>20.115432999999999</v>
      </c>
      <c r="G132" s="16">
        <v>0</v>
      </c>
      <c r="H132" s="16">
        <v>1.4567E-2</v>
      </c>
      <c r="I132" s="16">
        <v>1.5900000000000001E-3</v>
      </c>
      <c r="J132" s="16">
        <v>1.2851E-2</v>
      </c>
      <c r="K132" s="39">
        <v>1.26E-4</v>
      </c>
    </row>
    <row r="133" spans="1:11" ht="12" x14ac:dyDescent="0.2">
      <c r="A133" s="37" t="s">
        <v>8</v>
      </c>
      <c r="B133" t="s">
        <v>116</v>
      </c>
      <c r="C133" s="16">
        <v>51.29</v>
      </c>
      <c r="D133" s="38">
        <v>29.970569999999999</v>
      </c>
      <c r="E133" s="16">
        <v>15.371905</v>
      </c>
      <c r="F133" s="16">
        <v>35.918095000000001</v>
      </c>
      <c r="G133" s="16">
        <v>8.1300000000000008</v>
      </c>
      <c r="H133" s="16">
        <v>7.241905</v>
      </c>
      <c r="I133" s="16">
        <v>10.641854</v>
      </c>
      <c r="J133" s="16">
        <v>0.35312399999999999</v>
      </c>
      <c r="K133" s="39">
        <v>-3.7530730000000001</v>
      </c>
    </row>
    <row r="134" spans="1:11" ht="12" x14ac:dyDescent="0.2">
      <c r="A134" s="37" t="s">
        <v>8</v>
      </c>
      <c r="B134" t="s">
        <v>117</v>
      </c>
      <c r="C134" s="16">
        <v>737.37</v>
      </c>
      <c r="D134" s="38">
        <v>2.708323</v>
      </c>
      <c r="E134" s="16">
        <v>19.970365000000001</v>
      </c>
      <c r="F134" s="16">
        <v>717.39963499999999</v>
      </c>
      <c r="G134" s="16">
        <v>225.22</v>
      </c>
      <c r="H134" s="16">
        <v>-205.24963500000001</v>
      </c>
      <c r="I134" s="16">
        <v>-205.40560600000001</v>
      </c>
      <c r="J134" s="16">
        <v>0.153865</v>
      </c>
      <c r="K134" s="39">
        <v>2.1059999999999998E-3</v>
      </c>
    </row>
    <row r="135" spans="1:11" ht="12" x14ac:dyDescent="0.2">
      <c r="A135" s="37" t="s">
        <v>35</v>
      </c>
      <c r="B135" t="s">
        <v>113</v>
      </c>
      <c r="C135" s="16">
        <v>48547.14</v>
      </c>
      <c r="D135" s="38">
        <v>3.5098349999999998</v>
      </c>
      <c r="E135" s="16">
        <v>1703.9245530000001</v>
      </c>
      <c r="F135" s="16">
        <v>46843.215447000002</v>
      </c>
      <c r="G135" s="16">
        <v>2063.41</v>
      </c>
      <c r="H135" s="16">
        <v>-359.48544700000002</v>
      </c>
      <c r="I135" s="16">
        <v>-549.77373899999998</v>
      </c>
      <c r="J135" s="16">
        <v>52.531286000000001</v>
      </c>
      <c r="K135" s="39">
        <v>137.75700599999999</v>
      </c>
    </row>
    <row r="136" spans="1:11" ht="12" x14ac:dyDescent="0.2">
      <c r="A136" s="37" t="s">
        <v>35</v>
      </c>
      <c r="B136" t="s">
        <v>114</v>
      </c>
      <c r="C136" s="16">
        <v>7627.09</v>
      </c>
      <c r="D136" s="38">
        <v>-1.338042</v>
      </c>
      <c r="E136" s="16">
        <v>-102.053676</v>
      </c>
      <c r="F136" s="16">
        <v>7729.1436759999997</v>
      </c>
      <c r="G136" s="16">
        <v>-64.91</v>
      </c>
      <c r="H136" s="16">
        <v>-37.143675999999999</v>
      </c>
      <c r="I136" s="16">
        <v>-34.340023000000002</v>
      </c>
      <c r="J136" s="16">
        <v>-4.4526180000000002</v>
      </c>
      <c r="K136" s="39">
        <v>1.648965</v>
      </c>
    </row>
    <row r="137" spans="1:11" ht="12" x14ac:dyDescent="0.2">
      <c r="A137" s="37" t="s">
        <v>35</v>
      </c>
      <c r="B137" t="s">
        <v>115</v>
      </c>
      <c r="C137" s="16">
        <v>40.54</v>
      </c>
      <c r="D137" s="38">
        <v>7.2363999999999998E-2</v>
      </c>
      <c r="E137" s="16">
        <v>2.9336000000000001E-2</v>
      </c>
      <c r="F137" s="16">
        <v>40.510663999999998</v>
      </c>
      <c r="G137" s="16">
        <v>0</v>
      </c>
      <c r="H137" s="16">
        <v>2.9336000000000001E-2</v>
      </c>
      <c r="I137" s="16">
        <v>3.202E-3</v>
      </c>
      <c r="J137" s="16">
        <v>2.588E-2</v>
      </c>
      <c r="K137" s="39">
        <v>2.5399999999999999E-4</v>
      </c>
    </row>
    <row r="138" spans="1:11" ht="12" x14ac:dyDescent="0.2">
      <c r="A138" s="37" t="s">
        <v>35</v>
      </c>
      <c r="B138" t="s">
        <v>116</v>
      </c>
      <c r="C138" s="16">
        <v>54.23</v>
      </c>
      <c r="D138" s="38">
        <v>29.970569999999999</v>
      </c>
      <c r="E138" s="16">
        <v>16.253039999999999</v>
      </c>
      <c r="F138" s="16">
        <v>37.976959999999998</v>
      </c>
      <c r="G138" s="16">
        <v>9.8800000000000008</v>
      </c>
      <c r="H138" s="16">
        <v>6.3730399999999996</v>
      </c>
      <c r="I138" s="16">
        <v>9.9678780000000007</v>
      </c>
      <c r="J138" s="16">
        <v>0.373365</v>
      </c>
      <c r="K138" s="39">
        <v>-3.9682029999999999</v>
      </c>
    </row>
    <row r="139" spans="1:11" ht="12" x14ac:dyDescent="0.2">
      <c r="A139" s="37" t="s">
        <v>35</v>
      </c>
      <c r="B139" t="s">
        <v>117</v>
      </c>
      <c r="C139" s="16">
        <v>34982.239999999998</v>
      </c>
      <c r="D139" s="38">
        <v>2.708323</v>
      </c>
      <c r="E139" s="16">
        <v>947.43222500000002</v>
      </c>
      <c r="F139" s="16">
        <v>34034.807775000001</v>
      </c>
      <c r="G139" s="16">
        <v>8866.57</v>
      </c>
      <c r="H139" s="16">
        <v>-7919.1377750000001</v>
      </c>
      <c r="I139" s="16">
        <v>-7926.5373559999998</v>
      </c>
      <c r="J139" s="16">
        <v>7.2996400000000001</v>
      </c>
      <c r="K139" s="39">
        <v>9.9941000000000002E-2</v>
      </c>
    </row>
    <row r="140" spans="1:11" ht="12" x14ac:dyDescent="0.2">
      <c r="A140" s="37" t="s">
        <v>36</v>
      </c>
      <c r="B140" t="s">
        <v>113</v>
      </c>
      <c r="C140" s="16">
        <v>55428.81</v>
      </c>
      <c r="D140" s="38">
        <v>3.5098349999999998</v>
      </c>
      <c r="E140" s="16">
        <v>1945.4598209999999</v>
      </c>
      <c r="F140" s="16">
        <v>53483.350179000001</v>
      </c>
      <c r="G140" s="16">
        <v>2257.7600000000002</v>
      </c>
      <c r="H140" s="16">
        <v>-312.30017900000001</v>
      </c>
      <c r="I140" s="16">
        <v>-529.56227899999999</v>
      </c>
      <c r="J140" s="16">
        <v>59.977718000000003</v>
      </c>
      <c r="K140" s="39">
        <v>157.28438199999999</v>
      </c>
    </row>
    <row r="141" spans="1:11" ht="12" x14ac:dyDescent="0.2">
      <c r="A141" s="37" t="s">
        <v>36</v>
      </c>
      <c r="B141" t="s">
        <v>114</v>
      </c>
      <c r="C141" s="16">
        <v>7522.2</v>
      </c>
      <c r="D141" s="38">
        <v>-1.338042</v>
      </c>
      <c r="E141" s="16">
        <v>-100.650204</v>
      </c>
      <c r="F141" s="16">
        <v>7622.8502040000003</v>
      </c>
      <c r="G141" s="16">
        <v>-45.02</v>
      </c>
      <c r="H141" s="16">
        <v>-55.630203999999999</v>
      </c>
      <c r="I141" s="16">
        <v>-53.010871999999999</v>
      </c>
      <c r="J141" s="16">
        <v>-4.2456209999999999</v>
      </c>
      <c r="K141" s="39">
        <v>1.6262890000000001</v>
      </c>
    </row>
    <row r="142" spans="1:11" ht="12" x14ac:dyDescent="0.2">
      <c r="A142" s="37" t="s">
        <v>36</v>
      </c>
      <c r="B142" t="s">
        <v>115</v>
      </c>
      <c r="C142" s="16">
        <v>88.1</v>
      </c>
      <c r="D142" s="38">
        <v>7.2363999999999998E-2</v>
      </c>
      <c r="E142" s="16">
        <v>6.3753000000000004E-2</v>
      </c>
      <c r="F142" s="16">
        <v>88.036247000000003</v>
      </c>
      <c r="G142" s="16">
        <v>0</v>
      </c>
      <c r="H142" s="16">
        <v>6.3753000000000004E-2</v>
      </c>
      <c r="I142" s="16">
        <v>6.9610000000000002E-3</v>
      </c>
      <c r="J142" s="16">
        <v>5.6239999999999998E-2</v>
      </c>
      <c r="K142" s="39">
        <v>5.5199999999999997E-4</v>
      </c>
    </row>
    <row r="143" spans="1:11" ht="12" x14ac:dyDescent="0.2">
      <c r="A143" s="37" t="s">
        <v>36</v>
      </c>
      <c r="B143" t="s">
        <v>116</v>
      </c>
      <c r="C143" s="16">
        <v>131.59</v>
      </c>
      <c r="D143" s="38">
        <v>29.970569999999999</v>
      </c>
      <c r="E143" s="16">
        <v>39.438273000000002</v>
      </c>
      <c r="F143" s="16">
        <v>92.151726999999994</v>
      </c>
      <c r="G143" s="16">
        <v>21.21</v>
      </c>
      <c r="H143" s="16">
        <v>18.228273000000002</v>
      </c>
      <c r="I143" s="16">
        <v>26.951205999999999</v>
      </c>
      <c r="J143" s="16">
        <v>0.90597700000000003</v>
      </c>
      <c r="K143" s="39">
        <v>-9.6289099999999994</v>
      </c>
    </row>
    <row r="144" spans="1:11" ht="12" x14ac:dyDescent="0.2">
      <c r="A144" s="37" t="s">
        <v>36</v>
      </c>
      <c r="B144" t="s">
        <v>117</v>
      </c>
      <c r="C144" s="16">
        <v>11033.75</v>
      </c>
      <c r="D144" s="38">
        <v>2.708323</v>
      </c>
      <c r="E144" s="16">
        <v>298.82964399999997</v>
      </c>
      <c r="F144" s="16">
        <v>10734.920356000001</v>
      </c>
      <c r="G144" s="16">
        <v>3036.41</v>
      </c>
      <c r="H144" s="16">
        <v>-2737.5803559999999</v>
      </c>
      <c r="I144" s="16">
        <v>-2739.9142590000001</v>
      </c>
      <c r="J144" s="16">
        <v>2.3023799999999999</v>
      </c>
      <c r="K144" s="39">
        <v>3.1523000000000002E-2</v>
      </c>
    </row>
    <row r="145" spans="1:11" ht="12" x14ac:dyDescent="0.2">
      <c r="A145" s="37" t="s">
        <v>37</v>
      </c>
      <c r="B145" t="s">
        <v>113</v>
      </c>
      <c r="C145" s="16">
        <v>21591530.280000001</v>
      </c>
      <c r="D145" s="38">
        <v>3.5098349999999998</v>
      </c>
      <c r="E145" s="16">
        <v>757827.10547800001</v>
      </c>
      <c r="F145" s="16">
        <v>20833703.174522001</v>
      </c>
      <c r="G145" s="16">
        <v>703008.69</v>
      </c>
      <c r="H145" s="16">
        <v>54818.415478000003</v>
      </c>
      <c r="I145" s="16">
        <v>-29813.046460000001</v>
      </c>
      <c r="J145" s="16">
        <v>23363.494918</v>
      </c>
      <c r="K145" s="39">
        <v>61267.967019999996</v>
      </c>
    </row>
    <row r="146" spans="1:11" ht="12" x14ac:dyDescent="0.2">
      <c r="A146" s="37" t="s">
        <v>37</v>
      </c>
      <c r="B146" t="s">
        <v>114</v>
      </c>
      <c r="C146" s="16">
        <v>4905729.76</v>
      </c>
      <c r="D146" s="38">
        <v>-1.338042</v>
      </c>
      <c r="E146" s="16">
        <v>-65640.730291999993</v>
      </c>
      <c r="F146" s="16">
        <v>4971370.4902919997</v>
      </c>
      <c r="G146" s="16">
        <v>-34349.75</v>
      </c>
      <c r="H146" s="16">
        <v>-31290.980292</v>
      </c>
      <c r="I146" s="16">
        <v>-29561.189117000002</v>
      </c>
      <c r="J146" s="16">
        <v>-2790.4025750000001</v>
      </c>
      <c r="K146" s="39">
        <v>1060.6114</v>
      </c>
    </row>
    <row r="147" spans="1:11" ht="12" x14ac:dyDescent="0.2">
      <c r="A147" s="37" t="s">
        <v>37</v>
      </c>
      <c r="B147" t="s">
        <v>115</v>
      </c>
      <c r="C147" s="16">
        <v>76059.570000000007</v>
      </c>
      <c r="D147" s="38">
        <v>7.2363999999999998E-2</v>
      </c>
      <c r="E147" s="16">
        <v>55.03998</v>
      </c>
      <c r="F147" s="16">
        <v>76004.530020000006</v>
      </c>
      <c r="G147" s="16">
        <v>0</v>
      </c>
      <c r="H147" s="16">
        <v>55.03998</v>
      </c>
      <c r="I147" s="16">
        <v>6.009004</v>
      </c>
      <c r="J147" s="16">
        <v>48.553849</v>
      </c>
      <c r="K147" s="39">
        <v>0.47712700000000002</v>
      </c>
    </row>
    <row r="148" spans="1:11" ht="12" x14ac:dyDescent="0.2">
      <c r="A148" s="37" t="s">
        <v>37</v>
      </c>
      <c r="B148" t="s">
        <v>116</v>
      </c>
      <c r="C148" s="16">
        <v>69792.94</v>
      </c>
      <c r="D148" s="38">
        <v>29.970569999999999</v>
      </c>
      <c r="E148" s="16">
        <v>20917.341731</v>
      </c>
      <c r="F148" s="16">
        <v>48875.598269000002</v>
      </c>
      <c r="G148" s="16">
        <v>12830.51</v>
      </c>
      <c r="H148" s="16">
        <v>8086.8317310000002</v>
      </c>
      <c r="I148" s="16">
        <v>12713.316924999999</v>
      </c>
      <c r="J148" s="16">
        <v>480.51379200000002</v>
      </c>
      <c r="K148" s="39">
        <v>-5106.9989859999996</v>
      </c>
    </row>
    <row r="149" spans="1:11" ht="12" x14ac:dyDescent="0.2">
      <c r="A149" s="37" t="s">
        <v>37</v>
      </c>
      <c r="B149" t="s">
        <v>117</v>
      </c>
      <c r="C149" s="16">
        <v>47697.57</v>
      </c>
      <c r="D149" s="38">
        <v>2.708323</v>
      </c>
      <c r="E149" s="16">
        <v>1291.8044950000001</v>
      </c>
      <c r="F149" s="16">
        <v>46405.765505000003</v>
      </c>
      <c r="G149" s="16">
        <v>13158.9</v>
      </c>
      <c r="H149" s="16">
        <v>-11867.095504999999</v>
      </c>
      <c r="I149" s="16">
        <v>-11877.184682999999</v>
      </c>
      <c r="J149" s="16">
        <v>9.9529099999999993</v>
      </c>
      <c r="K149" s="39">
        <v>0.136268</v>
      </c>
    </row>
    <row r="150" spans="1:11" ht="12" x14ac:dyDescent="0.2">
      <c r="A150" s="37" t="s">
        <v>38</v>
      </c>
      <c r="B150" t="s">
        <v>113</v>
      </c>
      <c r="C150" s="16">
        <v>86828.66</v>
      </c>
      <c r="D150" s="38">
        <v>3.5098349999999998</v>
      </c>
      <c r="E150" s="16">
        <v>3047.542774</v>
      </c>
      <c r="F150" s="16">
        <v>83781.117226000002</v>
      </c>
      <c r="G150" s="16">
        <v>2501.9499999999998</v>
      </c>
      <c r="H150" s="16">
        <v>545.59277399999996</v>
      </c>
      <c r="I150" s="16">
        <v>205.25393099999999</v>
      </c>
      <c r="J150" s="16">
        <v>93.954477999999995</v>
      </c>
      <c r="K150" s="39">
        <v>246.384365</v>
      </c>
    </row>
    <row r="151" spans="1:11" ht="12" x14ac:dyDescent="0.2">
      <c r="A151" s="37" t="s">
        <v>38</v>
      </c>
      <c r="B151" t="s">
        <v>114</v>
      </c>
      <c r="C151" s="16">
        <v>9508.93</v>
      </c>
      <c r="D151" s="38">
        <v>-1.338042</v>
      </c>
      <c r="E151" s="16">
        <v>-127.23348799999999</v>
      </c>
      <c r="F151" s="16">
        <v>9636.1634880000001</v>
      </c>
      <c r="G151" s="16">
        <v>-71.67</v>
      </c>
      <c r="H151" s="16">
        <v>-55.563488</v>
      </c>
      <c r="I151" s="16">
        <v>-52.204362000000003</v>
      </c>
      <c r="J151" s="16">
        <v>-5.4149419999999999</v>
      </c>
      <c r="K151" s="39">
        <v>2.0558160000000001</v>
      </c>
    </row>
    <row r="152" spans="1:11" ht="12" x14ac:dyDescent="0.2">
      <c r="A152" s="37" t="s">
        <v>38</v>
      </c>
      <c r="B152" t="s">
        <v>115</v>
      </c>
      <c r="C152" s="16">
        <v>120.49</v>
      </c>
      <c r="D152" s="38">
        <v>7.2363999999999998E-2</v>
      </c>
      <c r="E152" s="16">
        <v>8.7192000000000006E-2</v>
      </c>
      <c r="F152" s="16">
        <v>120.40280799999999</v>
      </c>
      <c r="G152" s="16">
        <v>0</v>
      </c>
      <c r="H152" s="16">
        <v>8.7192000000000006E-2</v>
      </c>
      <c r="I152" s="16">
        <v>9.5189999999999997E-3</v>
      </c>
      <c r="J152" s="16">
        <v>7.6916999999999999E-2</v>
      </c>
      <c r="K152" s="39">
        <v>7.5600000000000005E-4</v>
      </c>
    </row>
    <row r="153" spans="1:11" ht="12" x14ac:dyDescent="0.2">
      <c r="A153" s="37" t="s">
        <v>38</v>
      </c>
      <c r="B153" t="s">
        <v>116</v>
      </c>
      <c r="C153" s="16">
        <v>143.6</v>
      </c>
      <c r="D153" s="38">
        <v>29.970569999999999</v>
      </c>
      <c r="E153" s="16">
        <v>43.037737999999997</v>
      </c>
      <c r="F153" s="16">
        <v>100.562262</v>
      </c>
      <c r="G153" s="16">
        <v>21.92</v>
      </c>
      <c r="H153" s="16">
        <v>21.117737999999999</v>
      </c>
      <c r="I153" s="16">
        <v>30.636799</v>
      </c>
      <c r="J153" s="16">
        <v>0.98866399999999999</v>
      </c>
      <c r="K153" s="39">
        <v>-10.507725000000001</v>
      </c>
    </row>
    <row r="154" spans="1:11" ht="12" x14ac:dyDescent="0.2">
      <c r="A154" s="37" t="s">
        <v>38</v>
      </c>
      <c r="B154" t="s">
        <v>117</v>
      </c>
      <c r="C154" s="16">
        <v>258.05</v>
      </c>
      <c r="D154" s="38">
        <v>2.708323</v>
      </c>
      <c r="E154" s="16">
        <v>6.988829</v>
      </c>
      <c r="F154" s="16">
        <v>251.061171</v>
      </c>
      <c r="G154" s="16">
        <v>69.650000000000006</v>
      </c>
      <c r="H154" s="16">
        <v>-62.661171000000003</v>
      </c>
      <c r="I154" s="16">
        <v>-62.715755000000001</v>
      </c>
      <c r="J154" s="16">
        <v>5.3846999999999999E-2</v>
      </c>
      <c r="K154" s="39">
        <v>7.3700000000000002E-4</v>
      </c>
    </row>
    <row r="155" spans="1:11" ht="12" x14ac:dyDescent="0.2">
      <c r="A155" s="37" t="s">
        <v>39</v>
      </c>
      <c r="B155" t="s">
        <v>113</v>
      </c>
      <c r="C155" s="16">
        <v>42564.45</v>
      </c>
      <c r="D155" s="38">
        <v>3.5098349999999998</v>
      </c>
      <c r="E155" s="16">
        <v>1493.942</v>
      </c>
      <c r="F155" s="16">
        <v>41070.508000000002</v>
      </c>
      <c r="G155" s="16">
        <v>760.49</v>
      </c>
      <c r="H155" s="16">
        <v>733.452</v>
      </c>
      <c r="I155" s="16">
        <v>566.61382000000003</v>
      </c>
      <c r="J155" s="16">
        <v>46.057611000000001</v>
      </c>
      <c r="K155" s="39">
        <v>120.780569</v>
      </c>
    </row>
    <row r="156" spans="1:11" ht="12" x14ac:dyDescent="0.2">
      <c r="A156" s="37" t="s">
        <v>39</v>
      </c>
      <c r="B156" t="s">
        <v>114</v>
      </c>
      <c r="C156" s="16">
        <v>346.24</v>
      </c>
      <c r="D156" s="38">
        <v>-1.338042</v>
      </c>
      <c r="E156" s="16">
        <v>-4.6328370000000003</v>
      </c>
      <c r="F156" s="16">
        <v>350.872837</v>
      </c>
      <c r="G156" s="16">
        <v>-3.32</v>
      </c>
      <c r="H156" s="16">
        <v>-1.312837</v>
      </c>
      <c r="I156" s="16">
        <v>-1.1840440000000001</v>
      </c>
      <c r="J156" s="16">
        <v>-0.203649</v>
      </c>
      <c r="K156" s="39">
        <v>7.4856000000000006E-2</v>
      </c>
    </row>
    <row r="157" spans="1:11" ht="12" x14ac:dyDescent="0.2">
      <c r="A157" s="37" t="s">
        <v>39</v>
      </c>
      <c r="B157" t="s">
        <v>115</v>
      </c>
      <c r="C157" s="16">
        <v>2.4900000000000002</v>
      </c>
      <c r="D157" s="38">
        <v>7.2363999999999998E-2</v>
      </c>
      <c r="E157" s="16">
        <v>1.802E-3</v>
      </c>
      <c r="F157" s="16">
        <v>2.4881980000000001</v>
      </c>
      <c r="G157" s="16">
        <v>0</v>
      </c>
      <c r="H157" s="16">
        <v>1.802E-3</v>
      </c>
      <c r="I157" s="16">
        <v>1.9699999999999999E-4</v>
      </c>
      <c r="J157" s="16">
        <v>1.5900000000000001E-3</v>
      </c>
      <c r="K157" s="39">
        <v>1.5E-5</v>
      </c>
    </row>
    <row r="158" spans="1:11" ht="12" x14ac:dyDescent="0.2">
      <c r="A158" s="37" t="s">
        <v>39</v>
      </c>
      <c r="B158" t="s">
        <v>116</v>
      </c>
      <c r="C158" s="16">
        <v>4.22</v>
      </c>
      <c r="D158" s="38">
        <v>29.970569999999999</v>
      </c>
      <c r="E158" s="16">
        <v>1.264758</v>
      </c>
      <c r="F158" s="16">
        <v>2.9552420000000001</v>
      </c>
      <c r="G158" s="16">
        <v>0.54</v>
      </c>
      <c r="H158" s="16">
        <v>0.72475800000000001</v>
      </c>
      <c r="I158" s="16">
        <v>1.0044960000000001</v>
      </c>
      <c r="J158" s="16">
        <v>2.9054E-2</v>
      </c>
      <c r="K158" s="39">
        <v>-0.30879200000000001</v>
      </c>
    </row>
    <row r="159" spans="1:11" ht="12" x14ac:dyDescent="0.2">
      <c r="A159" s="37" t="s">
        <v>39</v>
      </c>
      <c r="B159" t="s">
        <v>117</v>
      </c>
      <c r="C159" s="16">
        <v>46.54</v>
      </c>
      <c r="D159" s="38">
        <v>2.708323</v>
      </c>
      <c r="E159" s="16">
        <v>1.260454</v>
      </c>
      <c r="F159" s="16">
        <v>45.279546000000003</v>
      </c>
      <c r="G159" s="16">
        <v>11.15</v>
      </c>
      <c r="H159" s="16">
        <v>-9.8895459999999993</v>
      </c>
      <c r="I159" s="16">
        <v>-9.8993909999999996</v>
      </c>
      <c r="J159" s="16">
        <v>9.7109999999999991E-3</v>
      </c>
      <c r="K159" s="39">
        <v>1.34E-4</v>
      </c>
    </row>
    <row r="160" spans="1:11" ht="12" x14ac:dyDescent="0.2">
      <c r="A160" s="37" t="s">
        <v>40</v>
      </c>
      <c r="B160" t="s">
        <v>113</v>
      </c>
      <c r="C160" s="16">
        <v>8707079.2899999991</v>
      </c>
      <c r="D160" s="38">
        <v>3.5098349999999998</v>
      </c>
      <c r="E160" s="16">
        <v>305604.12392899999</v>
      </c>
      <c r="F160" s="16">
        <v>8401475.1660709996</v>
      </c>
      <c r="G160" s="16">
        <v>268428.27</v>
      </c>
      <c r="H160" s="16">
        <v>37175.853928999997</v>
      </c>
      <c r="I160" s="16">
        <v>3047.0617609999999</v>
      </c>
      <c r="J160" s="16">
        <v>9421.6482159999996</v>
      </c>
      <c r="K160" s="39">
        <v>24707.143951999999</v>
      </c>
    </row>
    <row r="161" spans="1:11" ht="12" x14ac:dyDescent="0.2">
      <c r="A161" s="37" t="s">
        <v>40</v>
      </c>
      <c r="B161" t="s">
        <v>114</v>
      </c>
      <c r="C161" s="16">
        <v>2161981.25</v>
      </c>
      <c r="D161" s="38">
        <v>-1.338042</v>
      </c>
      <c r="E161" s="16">
        <v>-28928.219668000002</v>
      </c>
      <c r="F161" s="16">
        <v>2190909.469668</v>
      </c>
      <c r="G161" s="16">
        <v>-16218.13</v>
      </c>
      <c r="H161" s="16">
        <v>-12710.089668000001</v>
      </c>
      <c r="I161" s="16">
        <v>-11943.084559999999</v>
      </c>
      <c r="J161" s="16">
        <v>-1234.4222110000001</v>
      </c>
      <c r="K161" s="39">
        <v>467.417103</v>
      </c>
    </row>
    <row r="162" spans="1:11" ht="12" x14ac:dyDescent="0.2">
      <c r="A162" s="37" t="s">
        <v>40</v>
      </c>
      <c r="B162" t="s">
        <v>115</v>
      </c>
      <c r="C162" s="16">
        <v>28411.91</v>
      </c>
      <c r="D162" s="38">
        <v>7.2363999999999998E-2</v>
      </c>
      <c r="E162" s="16">
        <v>20.560081</v>
      </c>
      <c r="F162" s="16">
        <v>28391.349919</v>
      </c>
      <c r="G162" s="16">
        <v>0</v>
      </c>
      <c r="H162" s="16">
        <v>20.560081</v>
      </c>
      <c r="I162" s="16">
        <v>2.2446649999999999</v>
      </c>
      <c r="J162" s="16">
        <v>18.137186</v>
      </c>
      <c r="K162" s="39">
        <v>0.17823</v>
      </c>
    </row>
    <row r="163" spans="1:11" ht="12" x14ac:dyDescent="0.2">
      <c r="A163" s="37" t="s">
        <v>40</v>
      </c>
      <c r="B163" t="s">
        <v>116</v>
      </c>
      <c r="C163" s="16">
        <v>29826.11</v>
      </c>
      <c r="D163" s="38">
        <v>29.970569999999999</v>
      </c>
      <c r="E163" s="16">
        <v>8939.0550879999992</v>
      </c>
      <c r="F163" s="16">
        <v>20887.054912</v>
      </c>
      <c r="G163" s="16">
        <v>5265.48</v>
      </c>
      <c r="H163" s="16">
        <v>3673.5750880000001</v>
      </c>
      <c r="I163" s="16">
        <v>5650.7099710000002</v>
      </c>
      <c r="J163" s="16">
        <v>205.34823700000001</v>
      </c>
      <c r="K163" s="39">
        <v>-2182.4831199999999</v>
      </c>
    </row>
    <row r="164" spans="1:11" ht="12" x14ac:dyDescent="0.2">
      <c r="A164" s="37" t="s">
        <v>40</v>
      </c>
      <c r="B164" t="s">
        <v>117</v>
      </c>
      <c r="C164" s="16">
        <v>12547.87</v>
      </c>
      <c r="D164" s="38">
        <v>2.708323</v>
      </c>
      <c r="E164" s="16">
        <v>339.83691099999999</v>
      </c>
      <c r="F164" s="16">
        <v>12208.033089</v>
      </c>
      <c r="G164" s="16">
        <v>3447.28</v>
      </c>
      <c r="H164" s="16">
        <v>-3107.4430889999999</v>
      </c>
      <c r="I164" s="16">
        <v>-3110.0972630000001</v>
      </c>
      <c r="J164" s="16">
        <v>2.6183269999999998</v>
      </c>
      <c r="K164" s="39">
        <v>3.5846999999999997E-2</v>
      </c>
    </row>
    <row r="165" spans="1:11" ht="12" x14ac:dyDescent="0.2">
      <c r="A165" s="37" t="s">
        <v>41</v>
      </c>
      <c r="B165" t="s">
        <v>113</v>
      </c>
      <c r="C165" s="16">
        <v>4369870.17</v>
      </c>
      <c r="D165" s="38">
        <v>3.5098349999999998</v>
      </c>
      <c r="E165" s="16">
        <v>153375.23646099999</v>
      </c>
      <c r="F165" s="16">
        <v>4216494.9335390003</v>
      </c>
      <c r="G165" s="16">
        <v>131322.91</v>
      </c>
      <c r="H165" s="16">
        <v>22052.326461000001</v>
      </c>
      <c r="I165" s="16">
        <v>4923.9202679999999</v>
      </c>
      <c r="J165" s="16">
        <v>4728.4948400000003</v>
      </c>
      <c r="K165" s="39">
        <v>12399.911353</v>
      </c>
    </row>
    <row r="166" spans="1:11" ht="12" x14ac:dyDescent="0.2">
      <c r="A166" s="37" t="s">
        <v>41</v>
      </c>
      <c r="B166" t="s">
        <v>114</v>
      </c>
      <c r="C166" s="16">
        <v>15862.65</v>
      </c>
      <c r="D166" s="38">
        <v>-1.338042</v>
      </c>
      <c r="E166" s="16">
        <v>-212.24893800000001</v>
      </c>
      <c r="F166" s="16">
        <v>16074.898938</v>
      </c>
      <c r="G166" s="16">
        <v>-210.97</v>
      </c>
      <c r="H166" s="16">
        <v>-1.2789379999999999</v>
      </c>
      <c r="I166" s="16">
        <v>4.6215669999999998</v>
      </c>
      <c r="J166" s="16">
        <v>-9.3299859999999999</v>
      </c>
      <c r="K166" s="39">
        <v>3.429481</v>
      </c>
    </row>
    <row r="167" spans="1:11" ht="12" x14ac:dyDescent="0.2">
      <c r="A167" s="37" t="s">
        <v>41</v>
      </c>
      <c r="B167" t="s">
        <v>115</v>
      </c>
      <c r="C167" s="16">
        <v>5.49</v>
      </c>
      <c r="D167" s="38">
        <v>7.2363999999999998E-2</v>
      </c>
      <c r="E167" s="16">
        <v>3.973E-3</v>
      </c>
      <c r="F167" s="16">
        <v>5.486027</v>
      </c>
      <c r="G167" s="16">
        <v>0</v>
      </c>
      <c r="H167" s="16">
        <v>3.973E-3</v>
      </c>
      <c r="I167" s="16">
        <v>4.3399999999999998E-4</v>
      </c>
      <c r="J167" s="16">
        <v>3.5049999999999999E-3</v>
      </c>
      <c r="K167" s="39">
        <v>3.4E-5</v>
      </c>
    </row>
    <row r="168" spans="1:11" ht="12" x14ac:dyDescent="0.2">
      <c r="A168" s="37" t="s">
        <v>41</v>
      </c>
      <c r="B168" t="s">
        <v>116</v>
      </c>
      <c r="C168" s="16">
        <v>108.56</v>
      </c>
      <c r="D168" s="38">
        <v>29.970569999999999</v>
      </c>
      <c r="E168" s="16">
        <v>32.536050000000003</v>
      </c>
      <c r="F168" s="16">
        <v>76.023949999999999</v>
      </c>
      <c r="G168" s="16">
        <v>12.96</v>
      </c>
      <c r="H168" s="16">
        <v>19.576049999999999</v>
      </c>
      <c r="I168" s="16">
        <v>26.772355000000001</v>
      </c>
      <c r="J168" s="16">
        <v>0.74741900000000006</v>
      </c>
      <c r="K168" s="39">
        <v>-7.9437239999999996</v>
      </c>
    </row>
    <row r="169" spans="1:11" ht="12" x14ac:dyDescent="0.2">
      <c r="A169" s="37" t="s">
        <v>41</v>
      </c>
      <c r="B169" t="s">
        <v>117</v>
      </c>
      <c r="C169" s="16">
        <v>218.77</v>
      </c>
      <c r="D169" s="38">
        <v>2.708323</v>
      </c>
      <c r="E169" s="16">
        <v>5.9249989999999997</v>
      </c>
      <c r="F169" s="16">
        <v>212.845001</v>
      </c>
      <c r="G169" s="16">
        <v>60.95</v>
      </c>
      <c r="H169" s="16">
        <v>-55.025001000000003</v>
      </c>
      <c r="I169" s="16">
        <v>-55.071275999999997</v>
      </c>
      <c r="J169" s="16">
        <v>4.5650000000000003E-2</v>
      </c>
      <c r="K169" s="39">
        <v>6.2500000000000001E-4</v>
      </c>
    </row>
    <row r="170" spans="1:11" ht="12" x14ac:dyDescent="0.2">
      <c r="A170" s="37" t="s">
        <v>42</v>
      </c>
      <c r="B170" t="s">
        <v>113</v>
      </c>
      <c r="C170" s="16">
        <v>2622940.71</v>
      </c>
      <c r="D170" s="38">
        <v>3.5098349999999998</v>
      </c>
      <c r="E170" s="16">
        <v>92060.893337000001</v>
      </c>
      <c r="F170" s="16">
        <v>2530879.8166629998</v>
      </c>
      <c r="G170" s="16">
        <v>82816.13</v>
      </c>
      <c r="H170" s="16">
        <v>9244.7633370000003</v>
      </c>
      <c r="I170" s="16">
        <v>-1036.272976</v>
      </c>
      <c r="J170" s="16">
        <v>2838.1991069999999</v>
      </c>
      <c r="K170" s="39">
        <v>7442.8372060000002</v>
      </c>
    </row>
    <row r="171" spans="1:11" ht="12" x14ac:dyDescent="0.2">
      <c r="A171" s="37" t="s">
        <v>42</v>
      </c>
      <c r="B171" t="s">
        <v>114</v>
      </c>
      <c r="C171" s="16">
        <v>497257.04</v>
      </c>
      <c r="D171" s="38">
        <v>-1.338042</v>
      </c>
      <c r="E171" s="16">
        <v>-6653.5086209999999</v>
      </c>
      <c r="F171" s="16">
        <v>503910.54862100002</v>
      </c>
      <c r="G171" s="16">
        <v>-3894.49</v>
      </c>
      <c r="H171" s="16">
        <v>-2759.0186210000002</v>
      </c>
      <c r="I171" s="16">
        <v>-2583.4549870000001</v>
      </c>
      <c r="J171" s="16">
        <v>-283.06985900000001</v>
      </c>
      <c r="K171" s="39">
        <v>107.506225</v>
      </c>
    </row>
    <row r="172" spans="1:11" ht="12" x14ac:dyDescent="0.2">
      <c r="A172" s="37" t="s">
        <v>42</v>
      </c>
      <c r="B172" t="s">
        <v>115</v>
      </c>
      <c r="C172" s="16">
        <v>6865.49</v>
      </c>
      <c r="D172" s="38">
        <v>7.2363999999999998E-2</v>
      </c>
      <c r="E172" s="16">
        <v>4.9681639999999998</v>
      </c>
      <c r="F172" s="16">
        <v>6860.5218359999999</v>
      </c>
      <c r="G172" s="16">
        <v>0</v>
      </c>
      <c r="H172" s="16">
        <v>4.9681639999999998</v>
      </c>
      <c r="I172" s="16">
        <v>0.54240900000000003</v>
      </c>
      <c r="J172" s="16">
        <v>4.3826879999999999</v>
      </c>
      <c r="K172" s="39">
        <v>4.3067000000000001E-2</v>
      </c>
    </row>
    <row r="173" spans="1:11" ht="12" x14ac:dyDescent="0.2">
      <c r="A173" s="37" t="s">
        <v>42</v>
      </c>
      <c r="B173" t="s">
        <v>116</v>
      </c>
      <c r="C173" s="16">
        <v>7019.21</v>
      </c>
      <c r="D173" s="38">
        <v>29.970569999999999</v>
      </c>
      <c r="E173" s="16">
        <v>2103.6972259999998</v>
      </c>
      <c r="F173" s="16">
        <v>4915.5127739999998</v>
      </c>
      <c r="G173" s="16">
        <v>1212.97</v>
      </c>
      <c r="H173" s="16">
        <v>890.72722599999997</v>
      </c>
      <c r="I173" s="16">
        <v>1356.0217259999999</v>
      </c>
      <c r="J173" s="16">
        <v>48.326194999999998</v>
      </c>
      <c r="K173" s="39">
        <v>-513.62069499999996</v>
      </c>
    </row>
    <row r="174" spans="1:11" ht="12" x14ac:dyDescent="0.2">
      <c r="A174" s="37" t="s">
        <v>42</v>
      </c>
      <c r="B174" t="s">
        <v>117</v>
      </c>
      <c r="C174" s="16">
        <v>5952.9</v>
      </c>
      <c r="D174" s="38">
        <v>2.708323</v>
      </c>
      <c r="E174" s="16">
        <v>161.22378900000001</v>
      </c>
      <c r="F174" s="16">
        <v>5791.676211</v>
      </c>
      <c r="G174" s="16">
        <v>1642.52</v>
      </c>
      <c r="H174" s="16">
        <v>-1481.2962110000001</v>
      </c>
      <c r="I174" s="16">
        <v>-1482.5553910000001</v>
      </c>
      <c r="J174" s="16">
        <v>1.2421739999999999</v>
      </c>
      <c r="K174" s="39">
        <v>1.7006E-2</v>
      </c>
    </row>
    <row r="175" spans="1:11" ht="12" x14ac:dyDescent="0.2">
      <c r="A175" s="37" t="s">
        <v>43</v>
      </c>
      <c r="B175" t="s">
        <v>113</v>
      </c>
      <c r="C175" s="16">
        <v>490395.54</v>
      </c>
      <c r="D175" s="38">
        <v>3.5098349999999998</v>
      </c>
      <c r="E175" s="16">
        <v>17212.074725999999</v>
      </c>
      <c r="F175" s="16">
        <v>473183.46527400002</v>
      </c>
      <c r="G175" s="16">
        <v>10376.120000000001</v>
      </c>
      <c r="H175" s="16">
        <v>6835.9547259999999</v>
      </c>
      <c r="I175" s="16">
        <v>4913.7708439999997</v>
      </c>
      <c r="J175" s="16">
        <v>530.64111500000001</v>
      </c>
      <c r="K175" s="39">
        <v>1391.5427669999999</v>
      </c>
    </row>
    <row r="176" spans="1:11" ht="12" x14ac:dyDescent="0.2">
      <c r="A176" s="37" t="s">
        <v>43</v>
      </c>
      <c r="B176" t="s">
        <v>114</v>
      </c>
      <c r="C176" s="16">
        <v>42759.6</v>
      </c>
      <c r="D176" s="38">
        <v>-1.338042</v>
      </c>
      <c r="E176" s="16">
        <v>-572.14145699999995</v>
      </c>
      <c r="F176" s="16">
        <v>43331.741456999996</v>
      </c>
      <c r="G176" s="16">
        <v>-358.24</v>
      </c>
      <c r="H176" s="16">
        <v>-213.90145699999999</v>
      </c>
      <c r="I176" s="16">
        <v>-198.039805</v>
      </c>
      <c r="J176" s="16">
        <v>-25.106213</v>
      </c>
      <c r="K176" s="39">
        <v>9.2445609999999991</v>
      </c>
    </row>
    <row r="177" spans="1:11" ht="12" x14ac:dyDescent="0.2">
      <c r="A177" s="37" t="s">
        <v>43</v>
      </c>
      <c r="B177" t="s">
        <v>115</v>
      </c>
      <c r="C177" s="16">
        <v>496.51</v>
      </c>
      <c r="D177" s="38">
        <v>7.2363999999999998E-2</v>
      </c>
      <c r="E177" s="16">
        <v>0.359296</v>
      </c>
      <c r="F177" s="16">
        <v>496.15070400000002</v>
      </c>
      <c r="G177" s="16">
        <v>0</v>
      </c>
      <c r="H177" s="16">
        <v>0.359296</v>
      </c>
      <c r="I177" s="16">
        <v>3.9220999999999999E-2</v>
      </c>
      <c r="J177" s="16">
        <v>0.31696000000000002</v>
      </c>
      <c r="K177" s="39">
        <v>3.1150000000000001E-3</v>
      </c>
    </row>
    <row r="178" spans="1:11" ht="12" x14ac:dyDescent="0.2">
      <c r="A178" s="37" t="s">
        <v>43</v>
      </c>
      <c r="B178" t="s">
        <v>116</v>
      </c>
      <c r="C178" s="16">
        <v>548.37</v>
      </c>
      <c r="D178" s="38">
        <v>29.970569999999999</v>
      </c>
      <c r="E178" s="16">
        <v>164.34961300000001</v>
      </c>
      <c r="F178" s="16">
        <v>384.02038700000003</v>
      </c>
      <c r="G178" s="16">
        <v>101.14</v>
      </c>
      <c r="H178" s="16">
        <v>63.209612999999997</v>
      </c>
      <c r="I178" s="16">
        <v>99.560362999999995</v>
      </c>
      <c r="J178" s="16">
        <v>3.7754439999999998</v>
      </c>
      <c r="K178" s="39">
        <v>-40.126193999999998</v>
      </c>
    </row>
    <row r="179" spans="1:11" ht="12" x14ac:dyDescent="0.2">
      <c r="A179" s="37" t="s">
        <v>43</v>
      </c>
      <c r="B179" t="s">
        <v>117</v>
      </c>
      <c r="C179" s="16">
        <v>2060.34</v>
      </c>
      <c r="D179" s="38">
        <v>2.708323</v>
      </c>
      <c r="E179" s="16">
        <v>55.800671999999999</v>
      </c>
      <c r="F179" s="16">
        <v>2004.5393280000001</v>
      </c>
      <c r="G179" s="16">
        <v>655.73</v>
      </c>
      <c r="H179" s="16">
        <v>-599.92932800000005</v>
      </c>
      <c r="I179" s="16">
        <v>-600.365139</v>
      </c>
      <c r="J179" s="16">
        <v>0.429925</v>
      </c>
      <c r="K179" s="39">
        <v>5.8859999999999997E-3</v>
      </c>
    </row>
    <row r="180" spans="1:11" ht="12" x14ac:dyDescent="0.2">
      <c r="A180" s="37" t="s">
        <v>44</v>
      </c>
      <c r="B180" t="s">
        <v>113</v>
      </c>
      <c r="C180" s="16">
        <v>29911.88</v>
      </c>
      <c r="D180" s="38">
        <v>3.5098349999999998</v>
      </c>
      <c r="E180" s="16">
        <v>1049.857659</v>
      </c>
      <c r="F180" s="16">
        <v>28862.022341</v>
      </c>
      <c r="G180" s="16">
        <v>959.31</v>
      </c>
      <c r="H180" s="16">
        <v>90.547658999999996</v>
      </c>
      <c r="I180" s="16">
        <v>-26.696746000000001</v>
      </c>
      <c r="J180" s="16">
        <v>32.366675999999998</v>
      </c>
      <c r="K180" s="39">
        <v>84.877729000000002</v>
      </c>
    </row>
    <row r="181" spans="1:11" ht="12" x14ac:dyDescent="0.2">
      <c r="A181" s="37" t="s">
        <v>44</v>
      </c>
      <c r="B181" t="s">
        <v>114</v>
      </c>
      <c r="C181" s="16">
        <v>5191.8</v>
      </c>
      <c r="D181" s="38">
        <v>-1.338042</v>
      </c>
      <c r="E181" s="16">
        <v>-69.468470999999994</v>
      </c>
      <c r="F181" s="16">
        <v>5261.2684710000003</v>
      </c>
      <c r="G181" s="16">
        <v>-36.11</v>
      </c>
      <c r="H181" s="16">
        <v>-33.358471000000002</v>
      </c>
      <c r="I181" s="16">
        <v>-31.477855000000002</v>
      </c>
      <c r="J181" s="16">
        <v>-3.0030749999999999</v>
      </c>
      <c r="K181" s="39">
        <v>1.1224590000000001</v>
      </c>
    </row>
    <row r="182" spans="1:11" ht="12" x14ac:dyDescent="0.2">
      <c r="A182" s="37" t="s">
        <v>44</v>
      </c>
      <c r="B182" t="s">
        <v>115</v>
      </c>
      <c r="C182" s="16">
        <v>26.18</v>
      </c>
      <c r="D182" s="38">
        <v>7.2363999999999998E-2</v>
      </c>
      <c r="E182" s="16">
        <v>1.8945E-2</v>
      </c>
      <c r="F182" s="16">
        <v>26.161055000000001</v>
      </c>
      <c r="G182" s="16">
        <v>0</v>
      </c>
      <c r="H182" s="16">
        <v>1.8945E-2</v>
      </c>
      <c r="I182" s="16">
        <v>2.0690000000000001E-3</v>
      </c>
      <c r="J182" s="16">
        <v>1.6712000000000001E-2</v>
      </c>
      <c r="K182" s="39">
        <v>1.64E-4</v>
      </c>
    </row>
    <row r="183" spans="1:11" ht="12" x14ac:dyDescent="0.2">
      <c r="A183" s="37" t="s">
        <v>44</v>
      </c>
      <c r="B183" t="s">
        <v>116</v>
      </c>
      <c r="C183" s="16">
        <v>49.35</v>
      </c>
      <c r="D183" s="38">
        <v>29.970569999999999</v>
      </c>
      <c r="E183" s="16">
        <v>14.790476</v>
      </c>
      <c r="F183" s="16">
        <v>34.559524000000003</v>
      </c>
      <c r="G183" s="16">
        <v>10.45</v>
      </c>
      <c r="H183" s="16">
        <v>4.3404759999999998</v>
      </c>
      <c r="I183" s="16">
        <v>7.6118249999999996</v>
      </c>
      <c r="J183" s="16">
        <v>0.33976699999999999</v>
      </c>
      <c r="K183" s="39">
        <v>-3.611116</v>
      </c>
    </row>
    <row r="184" spans="1:11" ht="12" x14ac:dyDescent="0.2">
      <c r="A184" s="37" t="s">
        <v>44</v>
      </c>
      <c r="B184" t="s">
        <v>117</v>
      </c>
      <c r="C184" s="16">
        <v>5904.29</v>
      </c>
      <c r="D184" s="38">
        <v>2.708323</v>
      </c>
      <c r="E184" s="16">
        <v>159.907273</v>
      </c>
      <c r="F184" s="16">
        <v>5744.3827270000002</v>
      </c>
      <c r="G184" s="16">
        <v>1817.53</v>
      </c>
      <c r="H184" s="16">
        <v>-1657.6227269999999</v>
      </c>
      <c r="I184" s="16">
        <v>-1658.871625</v>
      </c>
      <c r="J184" s="16">
        <v>1.2320310000000001</v>
      </c>
      <c r="K184" s="39">
        <v>1.6867E-2</v>
      </c>
    </row>
    <row r="185" spans="1:11" ht="12" x14ac:dyDescent="0.2">
      <c r="A185" s="37" t="s">
        <v>9</v>
      </c>
      <c r="B185" t="s">
        <v>113</v>
      </c>
      <c r="C185" s="16">
        <v>312690.61</v>
      </c>
      <c r="D185" s="38">
        <v>3.5098349999999998</v>
      </c>
      <c r="E185" s="16">
        <v>10974.924741999999</v>
      </c>
      <c r="F185" s="16">
        <v>301715.68525799998</v>
      </c>
      <c r="G185" s="16">
        <v>7684.67</v>
      </c>
      <c r="H185" s="16">
        <v>3290.2547420000001</v>
      </c>
      <c r="I185" s="16">
        <v>2064.6138019999999</v>
      </c>
      <c r="J185" s="16">
        <v>338.352372</v>
      </c>
      <c r="K185" s="39">
        <v>887.28856800000005</v>
      </c>
    </row>
    <row r="186" spans="1:11" ht="12" x14ac:dyDescent="0.2">
      <c r="A186" s="37" t="s">
        <v>9</v>
      </c>
      <c r="B186" t="s">
        <v>114</v>
      </c>
      <c r="C186" s="16">
        <v>6055.32</v>
      </c>
      <c r="D186" s="38">
        <v>-1.338042</v>
      </c>
      <c r="E186" s="16">
        <v>-81.022732000000005</v>
      </c>
      <c r="F186" s="16">
        <v>6136.3427320000001</v>
      </c>
      <c r="G186" s="16">
        <v>-43.72</v>
      </c>
      <c r="H186" s="16">
        <v>-37.302731999999999</v>
      </c>
      <c r="I186" s="16">
        <v>-35.481665999999997</v>
      </c>
      <c r="J186" s="16">
        <v>-3.130217</v>
      </c>
      <c r="K186" s="39">
        <v>1.309151</v>
      </c>
    </row>
    <row r="187" spans="1:11" ht="12" x14ac:dyDescent="0.2">
      <c r="A187" s="37" t="s">
        <v>9</v>
      </c>
      <c r="B187" t="s">
        <v>115</v>
      </c>
      <c r="C187" s="16">
        <v>120.79</v>
      </c>
      <c r="D187" s="38">
        <v>7.2363999999999998E-2</v>
      </c>
      <c r="E187" s="16">
        <v>8.7409000000000001E-2</v>
      </c>
      <c r="F187" s="16">
        <v>120.702591</v>
      </c>
      <c r="G187" s="16">
        <v>0</v>
      </c>
      <c r="H187" s="16">
        <v>8.7409000000000001E-2</v>
      </c>
      <c r="I187" s="16">
        <v>9.5479999999999992E-3</v>
      </c>
      <c r="J187" s="16">
        <v>7.7103000000000005E-2</v>
      </c>
      <c r="K187" s="39">
        <v>7.5799999999999999E-4</v>
      </c>
    </row>
    <row r="188" spans="1:11" ht="12" x14ac:dyDescent="0.2">
      <c r="A188" s="37" t="s">
        <v>9</v>
      </c>
      <c r="B188" t="s">
        <v>116</v>
      </c>
      <c r="C188" s="16">
        <v>93.95</v>
      </c>
      <c r="D188" s="38">
        <v>29.970569999999999</v>
      </c>
      <c r="E188" s="16">
        <v>28.157350000000001</v>
      </c>
      <c r="F188" s="16">
        <v>65.792649999999995</v>
      </c>
      <c r="G188" s="16">
        <v>16.37</v>
      </c>
      <c r="H188" s="16">
        <v>11.78735</v>
      </c>
      <c r="I188" s="16">
        <v>18.015176</v>
      </c>
      <c r="J188" s="16">
        <v>0.64683100000000004</v>
      </c>
      <c r="K188" s="39">
        <v>-6.874657</v>
      </c>
    </row>
    <row r="189" spans="1:11" ht="12" x14ac:dyDescent="0.2">
      <c r="A189" s="37" t="s">
        <v>9</v>
      </c>
      <c r="B189" t="s">
        <v>117</v>
      </c>
      <c r="C189" s="16">
        <v>6910.94</v>
      </c>
      <c r="D189" s="38">
        <v>2.708323</v>
      </c>
      <c r="E189" s="16">
        <v>187.17061200000001</v>
      </c>
      <c r="F189" s="16">
        <v>6723.7693879999997</v>
      </c>
      <c r="G189" s="16">
        <v>1766.55</v>
      </c>
      <c r="H189" s="16">
        <v>-1579.3793880000001</v>
      </c>
      <c r="I189" s="16">
        <v>-1580.8412169999999</v>
      </c>
      <c r="J189" s="16">
        <v>1.4420850000000001</v>
      </c>
      <c r="K189" s="39">
        <v>1.9744000000000001E-2</v>
      </c>
    </row>
    <row r="190" spans="1:11" ht="12" x14ac:dyDescent="0.2">
      <c r="A190" s="37" t="s">
        <v>45</v>
      </c>
      <c r="B190" t="s">
        <v>113</v>
      </c>
      <c r="C190" s="16">
        <v>65913.48</v>
      </c>
      <c r="D190" s="38">
        <v>3.5098349999999998</v>
      </c>
      <c r="E190" s="16">
        <v>2313.454448</v>
      </c>
      <c r="F190" s="16">
        <v>63600.025551999999</v>
      </c>
      <c r="G190" s="16">
        <v>1971.49</v>
      </c>
      <c r="H190" s="16">
        <v>341.964448</v>
      </c>
      <c r="I190" s="16">
        <v>83.606003000000001</v>
      </c>
      <c r="J190" s="16">
        <v>71.322839999999999</v>
      </c>
      <c r="K190" s="39">
        <v>187.035605</v>
      </c>
    </row>
    <row r="191" spans="1:11" ht="12" x14ac:dyDescent="0.2">
      <c r="A191" s="37" t="s">
        <v>45</v>
      </c>
      <c r="B191" t="s">
        <v>114</v>
      </c>
      <c r="C191" s="16">
        <v>1023.03</v>
      </c>
      <c r="D191" s="38">
        <v>-1.338042</v>
      </c>
      <c r="E191" s="16">
        <v>-13.688572000000001</v>
      </c>
      <c r="F191" s="16">
        <v>1036.718572</v>
      </c>
      <c r="G191" s="16">
        <v>-13.55</v>
      </c>
      <c r="H191" s="16">
        <v>-0.138572</v>
      </c>
      <c r="I191" s="16">
        <v>0.24196899999999999</v>
      </c>
      <c r="J191" s="16">
        <v>-0.601719</v>
      </c>
      <c r="K191" s="39">
        <v>0.22117800000000001</v>
      </c>
    </row>
    <row r="192" spans="1:11" ht="12" x14ac:dyDescent="0.2">
      <c r="A192" s="37" t="s">
        <v>45</v>
      </c>
      <c r="B192" t="s">
        <v>115</v>
      </c>
      <c r="C192" s="16">
        <v>0.57999999999999996</v>
      </c>
      <c r="D192" s="38">
        <v>7.2363999999999998E-2</v>
      </c>
      <c r="E192" s="16">
        <v>4.2000000000000002E-4</v>
      </c>
      <c r="F192" s="16">
        <v>0.57957999999999998</v>
      </c>
      <c r="G192" s="16">
        <v>0</v>
      </c>
      <c r="H192" s="16">
        <v>4.2000000000000002E-4</v>
      </c>
      <c r="I192" s="16">
        <v>4.6E-5</v>
      </c>
      <c r="J192" s="16">
        <v>3.6999999999999999E-4</v>
      </c>
      <c r="K192" s="39">
        <v>3.9999999999999998E-6</v>
      </c>
    </row>
    <row r="193" spans="1:11" ht="12" x14ac:dyDescent="0.2">
      <c r="A193" s="37" t="s">
        <v>45</v>
      </c>
      <c r="B193" t="s">
        <v>116</v>
      </c>
      <c r="C193" s="16">
        <v>10.08</v>
      </c>
      <c r="D193" s="38">
        <v>29.970569999999999</v>
      </c>
      <c r="E193" s="16">
        <v>3.0210330000000001</v>
      </c>
      <c r="F193" s="16">
        <v>7.058967</v>
      </c>
      <c r="G193" s="16">
        <v>1.1499999999999999</v>
      </c>
      <c r="H193" s="16">
        <v>1.8710329999999999</v>
      </c>
      <c r="I193" s="16">
        <v>2.5392239999999999</v>
      </c>
      <c r="J193" s="16">
        <v>6.9399000000000002E-2</v>
      </c>
      <c r="K193" s="39">
        <v>-0.73758999999999997</v>
      </c>
    </row>
    <row r="194" spans="1:11" ht="12" x14ac:dyDescent="0.2">
      <c r="A194" s="37" t="s">
        <v>45</v>
      </c>
      <c r="B194" t="s">
        <v>117</v>
      </c>
      <c r="C194" s="16">
        <v>147.16999999999999</v>
      </c>
      <c r="D194" s="38">
        <v>2.708323</v>
      </c>
      <c r="E194" s="16">
        <v>3.98584</v>
      </c>
      <c r="F194" s="16">
        <v>143.18415999999999</v>
      </c>
      <c r="G194" s="16">
        <v>31.77</v>
      </c>
      <c r="H194" s="16">
        <v>-27.78416</v>
      </c>
      <c r="I194" s="16">
        <v>-27.815290000000001</v>
      </c>
      <c r="J194" s="16">
        <v>3.0710000000000001E-2</v>
      </c>
      <c r="K194" s="39">
        <v>4.2000000000000002E-4</v>
      </c>
    </row>
    <row r="195" spans="1:11" ht="12" x14ac:dyDescent="0.2">
      <c r="A195" s="37" t="s">
        <v>46</v>
      </c>
      <c r="B195" t="s">
        <v>113</v>
      </c>
      <c r="C195" s="16">
        <v>799245.83</v>
      </c>
      <c r="D195" s="38">
        <v>3.5098349999999998</v>
      </c>
      <c r="E195" s="16">
        <v>28052.210568999999</v>
      </c>
      <c r="F195" s="16">
        <v>771193.61943099997</v>
      </c>
      <c r="G195" s="16">
        <v>18969.54</v>
      </c>
      <c r="H195" s="16">
        <v>9082.6705689999999</v>
      </c>
      <c r="I195" s="16">
        <v>5949.8984970000001</v>
      </c>
      <c r="J195" s="16">
        <v>864.83800099999996</v>
      </c>
      <c r="K195" s="39">
        <v>2267.9340710000001</v>
      </c>
    </row>
    <row r="196" spans="1:11" ht="12" x14ac:dyDescent="0.2">
      <c r="A196" s="37" t="s">
        <v>46</v>
      </c>
      <c r="B196" t="s">
        <v>114</v>
      </c>
      <c r="C196" s="16">
        <v>9437.33</v>
      </c>
      <c r="D196" s="38">
        <v>-1.338042</v>
      </c>
      <c r="E196" s="16">
        <v>-126.27545000000001</v>
      </c>
      <c r="F196" s="16">
        <v>9563.6054499999991</v>
      </c>
      <c r="G196" s="16">
        <v>-50.21</v>
      </c>
      <c r="H196" s="16">
        <v>-76.065449999999998</v>
      </c>
      <c r="I196" s="16">
        <v>-73.097583999999998</v>
      </c>
      <c r="J196" s="16">
        <v>-5.0082019999999998</v>
      </c>
      <c r="K196" s="39">
        <v>2.0403359999999999</v>
      </c>
    </row>
    <row r="197" spans="1:11" ht="12" x14ac:dyDescent="0.2">
      <c r="A197" s="37" t="s">
        <v>46</v>
      </c>
      <c r="B197" t="s">
        <v>115</v>
      </c>
      <c r="C197" s="16">
        <v>661.73</v>
      </c>
      <c r="D197" s="38">
        <v>7.2363999999999998E-2</v>
      </c>
      <c r="E197" s="16">
        <v>0.478856</v>
      </c>
      <c r="F197" s="16">
        <v>661.25114399999995</v>
      </c>
      <c r="G197" s="16">
        <v>0</v>
      </c>
      <c r="H197" s="16">
        <v>0.478856</v>
      </c>
      <c r="I197" s="16">
        <v>5.2276000000000003E-2</v>
      </c>
      <c r="J197" s="16">
        <v>0.422429</v>
      </c>
      <c r="K197" s="39">
        <v>4.1510000000000002E-3</v>
      </c>
    </row>
    <row r="198" spans="1:11" ht="12" x14ac:dyDescent="0.2">
      <c r="A198" s="37" t="s">
        <v>46</v>
      </c>
      <c r="B198" t="s">
        <v>116</v>
      </c>
      <c r="C198" s="16">
        <v>235.71</v>
      </c>
      <c r="D198" s="38">
        <v>29.970569999999999</v>
      </c>
      <c r="E198" s="16">
        <v>70.643630000000002</v>
      </c>
      <c r="F198" s="16">
        <v>165.06637000000001</v>
      </c>
      <c r="G198" s="16">
        <v>26.06</v>
      </c>
      <c r="H198" s="16">
        <v>44.583629999999999</v>
      </c>
      <c r="I198" s="16">
        <v>60.208545999999998</v>
      </c>
      <c r="J198" s="16">
        <v>1.6228279999999999</v>
      </c>
      <c r="K198" s="39">
        <v>-17.247744000000001</v>
      </c>
    </row>
    <row r="199" spans="1:11" ht="12" x14ac:dyDescent="0.2">
      <c r="A199" s="37" t="s">
        <v>46</v>
      </c>
      <c r="B199" t="s">
        <v>117</v>
      </c>
      <c r="C199" s="16">
        <v>1589.76</v>
      </c>
      <c r="D199" s="38">
        <v>2.708323</v>
      </c>
      <c r="E199" s="16">
        <v>43.055844</v>
      </c>
      <c r="F199" s="16">
        <v>1546.704156</v>
      </c>
      <c r="G199" s="16">
        <v>428.96</v>
      </c>
      <c r="H199" s="16">
        <v>-385.904156</v>
      </c>
      <c r="I199" s="16">
        <v>-386.24042900000001</v>
      </c>
      <c r="J199" s="16">
        <v>0.331731</v>
      </c>
      <c r="K199" s="39">
        <v>4.542E-3</v>
      </c>
    </row>
    <row r="200" spans="1:11" ht="12" x14ac:dyDescent="0.2">
      <c r="A200" s="37" t="s">
        <v>47</v>
      </c>
      <c r="B200" t="s">
        <v>113</v>
      </c>
      <c r="C200" s="16">
        <v>169687.73</v>
      </c>
      <c r="D200" s="38">
        <v>3.5098349999999998</v>
      </c>
      <c r="E200" s="16">
        <v>5955.7594849999996</v>
      </c>
      <c r="F200" s="16">
        <v>163731.97051499999</v>
      </c>
      <c r="G200" s="16">
        <v>6500.33</v>
      </c>
      <c r="H200" s="16">
        <v>-544.570515</v>
      </c>
      <c r="I200" s="16">
        <v>-1209.6887569999999</v>
      </c>
      <c r="J200" s="16">
        <v>183.61359100000001</v>
      </c>
      <c r="K200" s="39">
        <v>481.50465100000002</v>
      </c>
    </row>
    <row r="201" spans="1:11" ht="12" x14ac:dyDescent="0.2">
      <c r="A201" s="37" t="s">
        <v>47</v>
      </c>
      <c r="B201" t="s">
        <v>114</v>
      </c>
      <c r="C201" s="16">
        <v>24657.47</v>
      </c>
      <c r="D201" s="38">
        <v>-1.338042</v>
      </c>
      <c r="E201" s="16">
        <v>-329.92733299999998</v>
      </c>
      <c r="F201" s="16">
        <v>24987.397333000001</v>
      </c>
      <c r="G201" s="16">
        <v>-149.77000000000001</v>
      </c>
      <c r="H201" s="16">
        <v>-180.15733299999999</v>
      </c>
      <c r="I201" s="16">
        <v>-171.57336000000001</v>
      </c>
      <c r="J201" s="16">
        <v>-13.914882</v>
      </c>
      <c r="K201" s="39">
        <v>5.3309090000000001</v>
      </c>
    </row>
    <row r="202" spans="1:11" ht="12" x14ac:dyDescent="0.2">
      <c r="A202" s="37" t="s">
        <v>47</v>
      </c>
      <c r="B202" t="s">
        <v>115</v>
      </c>
      <c r="C202" s="16">
        <v>258.99</v>
      </c>
      <c r="D202" s="38">
        <v>7.2363999999999998E-2</v>
      </c>
      <c r="E202" s="16">
        <v>0.187416</v>
      </c>
      <c r="F202" s="16">
        <v>258.80258400000002</v>
      </c>
      <c r="G202" s="16">
        <v>0</v>
      </c>
      <c r="H202" s="16">
        <v>0.187416</v>
      </c>
      <c r="I202" s="16">
        <v>2.0466999999999999E-2</v>
      </c>
      <c r="J202" s="16">
        <v>0.165324</v>
      </c>
      <c r="K202" s="39">
        <v>1.6249999999999999E-3</v>
      </c>
    </row>
    <row r="203" spans="1:11" ht="12" x14ac:dyDescent="0.2">
      <c r="A203" s="37" t="s">
        <v>47</v>
      </c>
      <c r="B203" t="s">
        <v>116</v>
      </c>
      <c r="C203" s="16">
        <v>424.18</v>
      </c>
      <c r="D203" s="38">
        <v>29.970569999999999</v>
      </c>
      <c r="E203" s="16">
        <v>127.12916300000001</v>
      </c>
      <c r="F203" s="16">
        <v>297.050837</v>
      </c>
      <c r="G203" s="16">
        <v>63.2</v>
      </c>
      <c r="H203" s="16">
        <v>63.929163000000003</v>
      </c>
      <c r="I203" s="16">
        <v>92.047515000000004</v>
      </c>
      <c r="J203" s="16">
        <v>2.9204150000000002</v>
      </c>
      <c r="K203" s="39">
        <v>-31.038767</v>
      </c>
    </row>
    <row r="204" spans="1:11" ht="12" x14ac:dyDescent="0.2">
      <c r="A204" s="37" t="s">
        <v>47</v>
      </c>
      <c r="B204" t="s">
        <v>117</v>
      </c>
      <c r="C204" s="16">
        <v>28260.66</v>
      </c>
      <c r="D204" s="38">
        <v>2.708323</v>
      </c>
      <c r="E204" s="16">
        <v>765.39009499999997</v>
      </c>
      <c r="F204" s="16">
        <v>27495.269905000001</v>
      </c>
      <c r="G204" s="16">
        <v>7004.99</v>
      </c>
      <c r="H204" s="16">
        <v>-6239.599905</v>
      </c>
      <c r="I204" s="16">
        <v>-6245.5777109999999</v>
      </c>
      <c r="J204" s="16">
        <v>5.897068</v>
      </c>
      <c r="K204" s="39">
        <v>8.0738000000000004E-2</v>
      </c>
    </row>
    <row r="205" spans="1:11" ht="12" x14ac:dyDescent="0.2">
      <c r="A205" s="37" t="s">
        <v>48</v>
      </c>
      <c r="B205" t="s">
        <v>113</v>
      </c>
      <c r="C205" s="16">
        <v>5793601.0599999996</v>
      </c>
      <c r="D205" s="38">
        <v>3.5098349999999998</v>
      </c>
      <c r="E205" s="16">
        <v>203345.842775</v>
      </c>
      <c r="F205" s="16">
        <v>5590255.2172250003</v>
      </c>
      <c r="G205" s="16">
        <v>140430</v>
      </c>
      <c r="H205" s="16">
        <v>62915.842774999997</v>
      </c>
      <c r="I205" s="16">
        <v>40206.895275000003</v>
      </c>
      <c r="J205" s="16">
        <v>6269.0678779999998</v>
      </c>
      <c r="K205" s="39">
        <v>16439.879622</v>
      </c>
    </row>
    <row r="206" spans="1:11" ht="12" x14ac:dyDescent="0.2">
      <c r="A206" s="37" t="s">
        <v>48</v>
      </c>
      <c r="B206" t="s">
        <v>114</v>
      </c>
      <c r="C206" s="16">
        <v>759126.72</v>
      </c>
      <c r="D206" s="38">
        <v>-1.338042</v>
      </c>
      <c r="E206" s="16">
        <v>-10157.435228</v>
      </c>
      <c r="F206" s="16">
        <v>769284.15522800002</v>
      </c>
      <c r="G206" s="16">
        <v>-6910.09</v>
      </c>
      <c r="H206" s="16">
        <v>-3247.3452280000001</v>
      </c>
      <c r="I206" s="16">
        <v>-2971.0590520000001</v>
      </c>
      <c r="J206" s="16">
        <v>-440.408233</v>
      </c>
      <c r="K206" s="39">
        <v>164.12205700000001</v>
      </c>
    </row>
    <row r="207" spans="1:11" ht="12" x14ac:dyDescent="0.2">
      <c r="A207" s="37" t="s">
        <v>48</v>
      </c>
      <c r="B207" t="s">
        <v>115</v>
      </c>
      <c r="C207" s="16">
        <v>17399.32</v>
      </c>
      <c r="D207" s="38">
        <v>7.2363999999999998E-2</v>
      </c>
      <c r="E207" s="16">
        <v>12.590897</v>
      </c>
      <c r="F207" s="16">
        <v>17386.729103000001</v>
      </c>
      <c r="G207" s="16">
        <v>0</v>
      </c>
      <c r="H207" s="16">
        <v>12.590897</v>
      </c>
      <c r="I207" s="16">
        <v>1.3744670000000001</v>
      </c>
      <c r="J207" s="16">
        <v>11.107283000000001</v>
      </c>
      <c r="K207" s="39">
        <v>0.10914699999999999</v>
      </c>
    </row>
    <row r="208" spans="1:11" ht="12" x14ac:dyDescent="0.2">
      <c r="A208" s="37" t="s">
        <v>48</v>
      </c>
      <c r="B208" t="s">
        <v>116</v>
      </c>
      <c r="C208" s="16">
        <v>9336.25</v>
      </c>
      <c r="D208" s="38">
        <v>29.970569999999999</v>
      </c>
      <c r="E208" s="16">
        <v>2798.1273139999998</v>
      </c>
      <c r="F208" s="16">
        <v>6538.1226859999997</v>
      </c>
      <c r="G208" s="16">
        <v>1919.28</v>
      </c>
      <c r="H208" s="16">
        <v>878.84731399999998</v>
      </c>
      <c r="I208" s="16">
        <v>1497.7354479999999</v>
      </c>
      <c r="J208" s="16">
        <v>64.278662999999995</v>
      </c>
      <c r="K208" s="39">
        <v>-683.16679699999997</v>
      </c>
    </row>
    <row r="209" spans="1:11" ht="12" x14ac:dyDescent="0.2">
      <c r="A209" s="37" t="s">
        <v>48</v>
      </c>
      <c r="B209" t="s">
        <v>117</v>
      </c>
      <c r="C209" s="16">
        <v>13736.71</v>
      </c>
      <c r="D209" s="38">
        <v>2.708323</v>
      </c>
      <c r="E209" s="16">
        <v>372.03454399999998</v>
      </c>
      <c r="F209" s="16">
        <v>13364.675456000001</v>
      </c>
      <c r="G209" s="16">
        <v>3761.47</v>
      </c>
      <c r="H209" s="16">
        <v>-3389.4354560000002</v>
      </c>
      <c r="I209" s="16">
        <v>-3392.3410990000002</v>
      </c>
      <c r="J209" s="16">
        <v>2.8663989999999999</v>
      </c>
      <c r="K209" s="39">
        <v>3.9244000000000001E-2</v>
      </c>
    </row>
    <row r="210" spans="1:11" ht="12" x14ac:dyDescent="0.2">
      <c r="A210" s="37" t="s">
        <v>49</v>
      </c>
      <c r="B210" t="s">
        <v>113</v>
      </c>
      <c r="C210" s="16">
        <v>2085417.05</v>
      </c>
      <c r="D210" s="38">
        <v>3.5098349999999998</v>
      </c>
      <c r="E210" s="16">
        <v>73194.69932</v>
      </c>
      <c r="F210" s="16">
        <v>2012222.3506799999</v>
      </c>
      <c r="G210" s="16">
        <v>79292.03</v>
      </c>
      <c r="H210" s="16">
        <v>-6097.33068</v>
      </c>
      <c r="I210" s="16">
        <v>-14271.456889999999</v>
      </c>
      <c r="J210" s="16">
        <v>2256.5621809999998</v>
      </c>
      <c r="K210" s="39">
        <v>5917.5640290000001</v>
      </c>
    </row>
    <row r="211" spans="1:11" ht="12" x14ac:dyDescent="0.2">
      <c r="A211" s="37" t="s">
        <v>49</v>
      </c>
      <c r="B211" t="s">
        <v>114</v>
      </c>
      <c r="C211" s="16">
        <v>68961.42</v>
      </c>
      <c r="D211" s="38">
        <v>-1.338042</v>
      </c>
      <c r="E211" s="16">
        <v>-922.732844</v>
      </c>
      <c r="F211" s="16">
        <v>69884.152843999997</v>
      </c>
      <c r="G211" s="16">
        <v>-373.08</v>
      </c>
      <c r="H211" s="16">
        <v>-549.65284399999996</v>
      </c>
      <c r="I211" s="16">
        <v>-525.51707299999998</v>
      </c>
      <c r="J211" s="16">
        <v>-39.045126000000003</v>
      </c>
      <c r="K211" s="39">
        <v>14.909355</v>
      </c>
    </row>
    <row r="212" spans="1:11" ht="12" x14ac:dyDescent="0.2">
      <c r="A212" s="37" t="s">
        <v>49</v>
      </c>
      <c r="B212" t="s">
        <v>115</v>
      </c>
      <c r="C212" s="16">
        <v>3501.15</v>
      </c>
      <c r="D212" s="38">
        <v>7.2363999999999998E-2</v>
      </c>
      <c r="E212" s="16">
        <v>2.5335830000000001</v>
      </c>
      <c r="F212" s="16">
        <v>3498.6164170000002</v>
      </c>
      <c r="G212" s="16">
        <v>0</v>
      </c>
      <c r="H212" s="16">
        <v>2.5335830000000001</v>
      </c>
      <c r="I212" s="16">
        <v>0.27656399999999998</v>
      </c>
      <c r="J212" s="16">
        <v>2.2350560000000002</v>
      </c>
      <c r="K212" s="39">
        <v>2.1963E-2</v>
      </c>
    </row>
    <row r="213" spans="1:11" ht="12" x14ac:dyDescent="0.2">
      <c r="A213" s="37" t="s">
        <v>49</v>
      </c>
      <c r="B213" t="s">
        <v>116</v>
      </c>
      <c r="C213" s="16">
        <v>795.77</v>
      </c>
      <c r="D213" s="38">
        <v>29.970569999999999</v>
      </c>
      <c r="E213" s="16">
        <v>238.496802</v>
      </c>
      <c r="F213" s="16">
        <v>557.27319799999998</v>
      </c>
      <c r="G213" s="16">
        <v>113.17</v>
      </c>
      <c r="H213" s="16">
        <v>125.326802</v>
      </c>
      <c r="I213" s="16">
        <v>178.077383</v>
      </c>
      <c r="J213" s="16">
        <v>5.4787559999999997</v>
      </c>
      <c r="K213" s="39">
        <v>-58.229337000000001</v>
      </c>
    </row>
    <row r="214" spans="1:11" ht="12" x14ac:dyDescent="0.2">
      <c r="A214" s="37" t="s">
        <v>49</v>
      </c>
      <c r="B214" t="s">
        <v>117</v>
      </c>
      <c r="C214" s="16">
        <v>49019.53</v>
      </c>
      <c r="D214" s="38">
        <v>2.708323</v>
      </c>
      <c r="E214" s="16">
        <v>1327.6074490000001</v>
      </c>
      <c r="F214" s="16">
        <v>47691.922551000003</v>
      </c>
      <c r="G214" s="16">
        <v>13413.23</v>
      </c>
      <c r="H214" s="16">
        <v>-12085.622551</v>
      </c>
      <c r="I214" s="16">
        <v>-12095.99136</v>
      </c>
      <c r="J214" s="16">
        <v>10.228759999999999</v>
      </c>
      <c r="K214" s="39">
        <v>0.14004900000000001</v>
      </c>
    </row>
    <row r="215" spans="1:11" ht="12" x14ac:dyDescent="0.2">
      <c r="A215" s="37" t="s">
        <v>50</v>
      </c>
      <c r="B215" t="s">
        <v>113</v>
      </c>
      <c r="C215" s="16">
        <v>1508760.5</v>
      </c>
      <c r="D215" s="38">
        <v>3.5098349999999998</v>
      </c>
      <c r="E215" s="16">
        <v>52955.005400000002</v>
      </c>
      <c r="F215" s="16">
        <v>1455805.4946000001</v>
      </c>
      <c r="G215" s="16">
        <v>56748.53</v>
      </c>
      <c r="H215" s="16">
        <v>-3793.5246000000002</v>
      </c>
      <c r="I215" s="16">
        <v>-9707.3530859999992</v>
      </c>
      <c r="J215" s="16">
        <v>1632.580823</v>
      </c>
      <c r="K215" s="39">
        <v>4281.2476630000001</v>
      </c>
    </row>
    <row r="216" spans="1:11" ht="12" x14ac:dyDescent="0.2">
      <c r="A216" s="37" t="s">
        <v>50</v>
      </c>
      <c r="B216" t="s">
        <v>114</v>
      </c>
      <c r="C216" s="16">
        <v>265869.98</v>
      </c>
      <c r="D216" s="38">
        <v>-1.338042</v>
      </c>
      <c r="E216" s="16">
        <v>-3557.452307</v>
      </c>
      <c r="F216" s="16">
        <v>269427.43230699998</v>
      </c>
      <c r="G216" s="16">
        <v>-1945.03</v>
      </c>
      <c r="H216" s="16">
        <v>-1612.422307</v>
      </c>
      <c r="I216" s="16">
        <v>-1518.5365079999999</v>
      </c>
      <c r="J216" s="16">
        <v>-151.366489</v>
      </c>
      <c r="K216" s="39">
        <v>57.480690000000003</v>
      </c>
    </row>
    <row r="217" spans="1:11" ht="12" x14ac:dyDescent="0.2">
      <c r="A217" s="37" t="s">
        <v>50</v>
      </c>
      <c r="B217" t="s">
        <v>115</v>
      </c>
      <c r="C217" s="16">
        <v>3187.36</v>
      </c>
      <c r="D217" s="38">
        <v>7.2363999999999998E-2</v>
      </c>
      <c r="E217" s="16">
        <v>2.306511</v>
      </c>
      <c r="F217" s="16">
        <v>3185.0534889999999</v>
      </c>
      <c r="G217" s="16">
        <v>0</v>
      </c>
      <c r="H217" s="16">
        <v>2.306511</v>
      </c>
      <c r="I217" s="16">
        <v>0.25183100000000003</v>
      </c>
      <c r="J217" s="16">
        <v>2.0346850000000001</v>
      </c>
      <c r="K217" s="39">
        <v>1.9994999999999999E-2</v>
      </c>
    </row>
    <row r="218" spans="1:11" ht="12" x14ac:dyDescent="0.2">
      <c r="A218" s="37" t="s">
        <v>50</v>
      </c>
      <c r="B218" t="s">
        <v>116</v>
      </c>
      <c r="C218" s="16">
        <v>3738.16</v>
      </c>
      <c r="D218" s="38">
        <v>29.970569999999999</v>
      </c>
      <c r="E218" s="16">
        <v>1120.3478480000001</v>
      </c>
      <c r="F218" s="16">
        <v>2617.812152</v>
      </c>
      <c r="G218" s="16">
        <v>606.4</v>
      </c>
      <c r="H218" s="16">
        <v>513.94784800000002</v>
      </c>
      <c r="I218" s="16">
        <v>761.74571900000001</v>
      </c>
      <c r="J218" s="16">
        <v>25.736664000000001</v>
      </c>
      <c r="K218" s="39">
        <v>-273.53453500000001</v>
      </c>
    </row>
    <row r="219" spans="1:11" ht="12" x14ac:dyDescent="0.2">
      <c r="A219" s="37" t="s">
        <v>50</v>
      </c>
      <c r="B219" t="s">
        <v>117</v>
      </c>
      <c r="C219" s="16">
        <v>3306.47</v>
      </c>
      <c r="D219" s="38">
        <v>2.708323</v>
      </c>
      <c r="E219" s="16">
        <v>89.549903999999998</v>
      </c>
      <c r="F219" s="16">
        <v>3216.9200959999998</v>
      </c>
      <c r="G219" s="16">
        <v>905.56</v>
      </c>
      <c r="H219" s="16">
        <v>-816.01009599999998</v>
      </c>
      <c r="I219" s="16">
        <v>-816.70949399999995</v>
      </c>
      <c r="J219" s="16">
        <v>0.68995099999999998</v>
      </c>
      <c r="K219" s="39">
        <v>9.4470000000000005E-3</v>
      </c>
    </row>
    <row r="220" spans="1:11" ht="12" x14ac:dyDescent="0.2">
      <c r="A220" s="37" t="s">
        <v>51</v>
      </c>
      <c r="B220" t="s">
        <v>113</v>
      </c>
      <c r="C220" s="16">
        <v>61579.44</v>
      </c>
      <c r="D220" s="38">
        <v>3.5098349999999998</v>
      </c>
      <c r="E220" s="16">
        <v>2161.3367910000002</v>
      </c>
      <c r="F220" s="16">
        <v>59418.103209000001</v>
      </c>
      <c r="G220" s="16">
        <v>1482.26</v>
      </c>
      <c r="H220" s="16">
        <v>679.07679099999996</v>
      </c>
      <c r="I220" s="16">
        <v>437.70631100000003</v>
      </c>
      <c r="J220" s="16">
        <v>66.633116000000001</v>
      </c>
      <c r="K220" s="39">
        <v>174.73736400000001</v>
      </c>
    </row>
    <row r="221" spans="1:11" ht="12" x14ac:dyDescent="0.2">
      <c r="A221" s="37" t="s">
        <v>51</v>
      </c>
      <c r="B221" t="s">
        <v>114</v>
      </c>
      <c r="C221" s="16">
        <v>12221.3</v>
      </c>
      <c r="D221" s="38">
        <v>-1.338042</v>
      </c>
      <c r="E221" s="16">
        <v>-163.526141</v>
      </c>
      <c r="F221" s="16">
        <v>12384.826141</v>
      </c>
      <c r="G221" s="16">
        <v>-91.59</v>
      </c>
      <c r="H221" s="16">
        <v>-71.936141000000006</v>
      </c>
      <c r="I221" s="16">
        <v>-67.501998999999998</v>
      </c>
      <c r="J221" s="16">
        <v>-7.0763689999999997</v>
      </c>
      <c r="K221" s="39">
        <v>2.6422270000000001</v>
      </c>
    </row>
    <row r="222" spans="1:11" ht="12" x14ac:dyDescent="0.2">
      <c r="A222" s="37" t="s">
        <v>51</v>
      </c>
      <c r="B222" t="s">
        <v>115</v>
      </c>
      <c r="C222" s="16">
        <v>55.73</v>
      </c>
      <c r="D222" s="38">
        <v>7.2363999999999998E-2</v>
      </c>
      <c r="E222" s="16">
        <v>4.0328999999999997E-2</v>
      </c>
      <c r="F222" s="16">
        <v>55.689670999999997</v>
      </c>
      <c r="G222" s="16">
        <v>0</v>
      </c>
      <c r="H222" s="16">
        <v>4.0328999999999997E-2</v>
      </c>
      <c r="I222" s="16">
        <v>4.4019999999999997E-3</v>
      </c>
      <c r="J222" s="16">
        <v>3.5576999999999998E-2</v>
      </c>
      <c r="K222" s="39">
        <v>3.5E-4</v>
      </c>
    </row>
    <row r="223" spans="1:11" ht="12" x14ac:dyDescent="0.2">
      <c r="A223" s="37" t="s">
        <v>51</v>
      </c>
      <c r="B223" t="s">
        <v>116</v>
      </c>
      <c r="C223" s="16">
        <v>116.75</v>
      </c>
      <c r="D223" s="38">
        <v>29.970569999999999</v>
      </c>
      <c r="E223" s="16">
        <v>34.990639999999999</v>
      </c>
      <c r="F223" s="16">
        <v>81.759360000000001</v>
      </c>
      <c r="G223" s="16">
        <v>22.97</v>
      </c>
      <c r="H223" s="16">
        <v>12.02064</v>
      </c>
      <c r="I223" s="16">
        <v>19.759848999999999</v>
      </c>
      <c r="J223" s="16">
        <v>0.80380600000000002</v>
      </c>
      <c r="K223" s="39">
        <v>-8.5430150000000005</v>
      </c>
    </row>
    <row r="224" spans="1:11" ht="12" x14ac:dyDescent="0.2">
      <c r="A224" s="37" t="s">
        <v>51</v>
      </c>
      <c r="B224" t="s">
        <v>117</v>
      </c>
      <c r="C224" s="16">
        <v>23910.16</v>
      </c>
      <c r="D224" s="38">
        <v>2.708323</v>
      </c>
      <c r="E224" s="16">
        <v>647.564481</v>
      </c>
      <c r="F224" s="16">
        <v>23262.595518999999</v>
      </c>
      <c r="G224" s="16">
        <v>5817.3</v>
      </c>
      <c r="H224" s="16">
        <v>-5169.7355189999998</v>
      </c>
      <c r="I224" s="16">
        <v>-5174.7930900000001</v>
      </c>
      <c r="J224" s="16">
        <v>4.9892620000000001</v>
      </c>
      <c r="K224" s="39">
        <v>6.8308999999999995E-2</v>
      </c>
    </row>
    <row r="225" spans="1:11" ht="12" x14ac:dyDescent="0.2">
      <c r="A225" s="37" t="s">
        <v>52</v>
      </c>
      <c r="B225" t="s">
        <v>113</v>
      </c>
      <c r="C225" s="16">
        <v>1144416.05</v>
      </c>
      <c r="D225" s="38">
        <v>3.5098349999999998</v>
      </c>
      <c r="E225" s="16">
        <v>40167.116058</v>
      </c>
      <c r="F225" s="16">
        <v>1104248.9339419999</v>
      </c>
      <c r="G225" s="16">
        <v>34777</v>
      </c>
      <c r="H225" s="16">
        <v>5390.1160579999996</v>
      </c>
      <c r="I225" s="16">
        <v>904.39401299999997</v>
      </c>
      <c r="J225" s="16">
        <v>1238.3355059999999</v>
      </c>
      <c r="K225" s="39">
        <v>3247.3865390000001</v>
      </c>
    </row>
    <row r="226" spans="1:11" ht="12" x14ac:dyDescent="0.2">
      <c r="A226" s="37" t="s">
        <v>52</v>
      </c>
      <c r="B226" t="s">
        <v>114</v>
      </c>
      <c r="C226" s="16">
        <v>126961.73</v>
      </c>
      <c r="D226" s="38">
        <v>-1.338042</v>
      </c>
      <c r="E226" s="16">
        <v>-1698.8014189999999</v>
      </c>
      <c r="F226" s="16">
        <v>128660.53141900001</v>
      </c>
      <c r="G226" s="16">
        <v>-966.5</v>
      </c>
      <c r="H226" s="16">
        <v>-732.30141900000001</v>
      </c>
      <c r="I226" s="16">
        <v>-687.34366799999998</v>
      </c>
      <c r="J226" s="16">
        <v>-72.406685999999993</v>
      </c>
      <c r="K226" s="39">
        <v>27.448934999999999</v>
      </c>
    </row>
    <row r="227" spans="1:11" ht="12" x14ac:dyDescent="0.2">
      <c r="A227" s="37" t="s">
        <v>52</v>
      </c>
      <c r="B227" t="s">
        <v>115</v>
      </c>
      <c r="C227" s="16">
        <v>1717.64</v>
      </c>
      <c r="D227" s="38">
        <v>7.2363999999999998E-2</v>
      </c>
      <c r="E227" s="16">
        <v>1.242958</v>
      </c>
      <c r="F227" s="16">
        <v>1716.3970420000001</v>
      </c>
      <c r="G227" s="16">
        <v>0</v>
      </c>
      <c r="H227" s="16">
        <v>1.242958</v>
      </c>
      <c r="I227" s="16">
        <v>0.13570199999999999</v>
      </c>
      <c r="J227" s="16">
        <v>1.096481</v>
      </c>
      <c r="K227" s="39">
        <v>1.0775E-2</v>
      </c>
    </row>
    <row r="228" spans="1:11" ht="12" x14ac:dyDescent="0.2">
      <c r="A228" s="37" t="s">
        <v>52</v>
      </c>
      <c r="B228" t="s">
        <v>116</v>
      </c>
      <c r="C228" s="16">
        <v>1785.97</v>
      </c>
      <c r="D228" s="38">
        <v>29.970569999999999</v>
      </c>
      <c r="E228" s="16">
        <v>535.26538400000004</v>
      </c>
      <c r="F228" s="16">
        <v>1250.704616</v>
      </c>
      <c r="G228" s="16">
        <v>297.27999999999997</v>
      </c>
      <c r="H228" s="16">
        <v>237.98538400000001</v>
      </c>
      <c r="I228" s="16">
        <v>356.37506300000001</v>
      </c>
      <c r="J228" s="16">
        <v>12.296132</v>
      </c>
      <c r="K228" s="39">
        <v>-130.685811</v>
      </c>
    </row>
    <row r="229" spans="1:11" ht="12" x14ac:dyDescent="0.2">
      <c r="A229" s="37" t="s">
        <v>52</v>
      </c>
      <c r="B229" t="s">
        <v>117</v>
      </c>
      <c r="C229" s="16">
        <v>884.8</v>
      </c>
      <c r="D229" s="38">
        <v>2.708323</v>
      </c>
      <c r="E229" s="16">
        <v>23.963246000000002</v>
      </c>
      <c r="F229" s="16">
        <v>860.83675400000004</v>
      </c>
      <c r="G229" s="16">
        <v>244.76</v>
      </c>
      <c r="H229" s="16">
        <v>-220.79675399999999</v>
      </c>
      <c r="I229" s="16">
        <v>-220.98391000000001</v>
      </c>
      <c r="J229" s="16">
        <v>0.18462899999999999</v>
      </c>
      <c r="K229" s="39">
        <v>2.5270000000000002E-3</v>
      </c>
    </row>
    <row r="230" spans="1:11" ht="12" x14ac:dyDescent="0.2">
      <c r="A230" s="37" t="s">
        <v>53</v>
      </c>
      <c r="B230" t="s">
        <v>113</v>
      </c>
      <c r="C230" s="16">
        <v>70353.240000000005</v>
      </c>
      <c r="D230" s="38">
        <v>3.5098349999999998</v>
      </c>
      <c r="E230" s="16">
        <v>2469.282702</v>
      </c>
      <c r="F230" s="16">
        <v>67883.957297999994</v>
      </c>
      <c r="G230" s="16">
        <v>1648.57</v>
      </c>
      <c r="H230" s="16">
        <v>820.71270200000004</v>
      </c>
      <c r="I230" s="16">
        <v>544.95190700000001</v>
      </c>
      <c r="J230" s="16">
        <v>76.126959999999997</v>
      </c>
      <c r="K230" s="39">
        <v>199.633835</v>
      </c>
    </row>
    <row r="231" spans="1:11" ht="12" x14ac:dyDescent="0.2">
      <c r="A231" s="37" t="s">
        <v>53</v>
      </c>
      <c r="B231" t="s">
        <v>114</v>
      </c>
      <c r="C231" s="16">
        <v>6270.83</v>
      </c>
      <c r="D231" s="38">
        <v>-1.338042</v>
      </c>
      <c r="E231" s="16">
        <v>-83.906345999999999</v>
      </c>
      <c r="F231" s="16">
        <v>6354.7363459999997</v>
      </c>
      <c r="G231" s="16">
        <v>-54.55</v>
      </c>
      <c r="H231" s="16">
        <v>-29.356345999999998</v>
      </c>
      <c r="I231" s="16">
        <v>-27.050032999999999</v>
      </c>
      <c r="J231" s="16">
        <v>-3.6620569999999999</v>
      </c>
      <c r="K231" s="39">
        <v>1.3557440000000001</v>
      </c>
    </row>
    <row r="232" spans="1:11" ht="12" x14ac:dyDescent="0.2">
      <c r="A232" s="37" t="s">
        <v>53</v>
      </c>
      <c r="B232" t="s">
        <v>115</v>
      </c>
      <c r="C232" s="16">
        <v>30.4</v>
      </c>
      <c r="D232" s="38">
        <v>7.2363999999999998E-2</v>
      </c>
      <c r="E232" s="16">
        <v>2.1999000000000001E-2</v>
      </c>
      <c r="F232" s="16">
        <v>30.378001000000001</v>
      </c>
      <c r="G232" s="16">
        <v>0</v>
      </c>
      <c r="H232" s="16">
        <v>2.1999000000000001E-2</v>
      </c>
      <c r="I232" s="16">
        <v>2.4009999999999999E-3</v>
      </c>
      <c r="J232" s="16">
        <v>1.9407000000000001E-2</v>
      </c>
      <c r="K232" s="39">
        <v>1.9100000000000001E-4</v>
      </c>
    </row>
    <row r="233" spans="1:11" ht="12" x14ac:dyDescent="0.2">
      <c r="A233" s="37" t="s">
        <v>53</v>
      </c>
      <c r="B233" t="s">
        <v>116</v>
      </c>
      <c r="C233" s="16">
        <v>62.09</v>
      </c>
      <c r="D233" s="38">
        <v>29.970569999999999</v>
      </c>
      <c r="E233" s="16">
        <v>18.608726999999998</v>
      </c>
      <c r="F233" s="16">
        <v>43.481273000000002</v>
      </c>
      <c r="G233" s="16">
        <v>10.66</v>
      </c>
      <c r="H233" s="16">
        <v>7.9487269999999999</v>
      </c>
      <c r="I233" s="16">
        <v>12.064594</v>
      </c>
      <c r="J233" s="16">
        <v>0.42748000000000003</v>
      </c>
      <c r="K233" s="39">
        <v>-4.5433469999999998</v>
      </c>
    </row>
    <row r="234" spans="1:11" ht="12" x14ac:dyDescent="0.2">
      <c r="A234" s="37" t="s">
        <v>53</v>
      </c>
      <c r="B234" t="s">
        <v>117</v>
      </c>
      <c r="C234" s="16">
        <v>10652.02</v>
      </c>
      <c r="D234" s="38">
        <v>2.708323</v>
      </c>
      <c r="E234" s="16">
        <v>288.49115999999998</v>
      </c>
      <c r="F234" s="16">
        <v>10363.528840000001</v>
      </c>
      <c r="G234" s="16">
        <v>3099.76</v>
      </c>
      <c r="H234" s="16">
        <v>-2811.2688400000002</v>
      </c>
      <c r="I234" s="16">
        <v>-2813.5219969999998</v>
      </c>
      <c r="J234" s="16">
        <v>2.2227250000000001</v>
      </c>
      <c r="K234" s="39">
        <v>3.0432000000000001E-2</v>
      </c>
    </row>
    <row r="235" spans="1:11" ht="12" x14ac:dyDescent="0.2">
      <c r="A235" s="37" t="s">
        <v>54</v>
      </c>
      <c r="B235" t="s">
        <v>113</v>
      </c>
      <c r="C235" s="16">
        <v>1377550.92</v>
      </c>
      <c r="D235" s="38">
        <v>3.5098349999999998</v>
      </c>
      <c r="E235" s="16">
        <v>48349.765524000002</v>
      </c>
      <c r="F235" s="16">
        <v>1329201.154476</v>
      </c>
      <c r="G235" s="16">
        <v>35979.72</v>
      </c>
      <c r="H235" s="16">
        <v>12370.045523999999</v>
      </c>
      <c r="I235" s="16">
        <v>6901.9246279999998</v>
      </c>
      <c r="J235" s="16">
        <v>1559.1925679999999</v>
      </c>
      <c r="K235" s="39">
        <v>3908.928328</v>
      </c>
    </row>
    <row r="236" spans="1:11" ht="12" x14ac:dyDescent="0.2">
      <c r="A236" s="37" t="s">
        <v>54</v>
      </c>
      <c r="B236" t="s">
        <v>114</v>
      </c>
      <c r="C236" s="16">
        <v>44053.67</v>
      </c>
      <c r="D236" s="38">
        <v>-1.338042</v>
      </c>
      <c r="E236" s="16">
        <v>-589.45665799999995</v>
      </c>
      <c r="F236" s="16">
        <v>44643.126658000001</v>
      </c>
      <c r="G236" s="16">
        <v>-239.62</v>
      </c>
      <c r="H236" s="16">
        <v>-349.836658</v>
      </c>
      <c r="I236" s="16">
        <v>-334.436757</v>
      </c>
      <c r="J236" s="16">
        <v>-24.924237999999999</v>
      </c>
      <c r="K236" s="39">
        <v>9.5243369999999992</v>
      </c>
    </row>
    <row r="237" spans="1:11" ht="12" x14ac:dyDescent="0.2">
      <c r="A237" s="37" t="s">
        <v>54</v>
      </c>
      <c r="B237" t="s">
        <v>115</v>
      </c>
      <c r="C237" s="16">
        <v>476.66</v>
      </c>
      <c r="D237" s="38">
        <v>7.2363999999999998E-2</v>
      </c>
      <c r="E237" s="16">
        <v>0.34493200000000002</v>
      </c>
      <c r="F237" s="16">
        <v>476.315068</v>
      </c>
      <c r="G237" s="16">
        <v>0</v>
      </c>
      <c r="H237" s="16">
        <v>0.34493200000000002</v>
      </c>
      <c r="I237" s="16">
        <v>3.7657999999999997E-2</v>
      </c>
      <c r="J237" s="16">
        <v>0.30428500000000003</v>
      </c>
      <c r="K237" s="39">
        <v>2.9889999999999999E-3</v>
      </c>
    </row>
    <row r="238" spans="1:11" ht="12" x14ac:dyDescent="0.2">
      <c r="A238" s="37" t="s">
        <v>54</v>
      </c>
      <c r="B238" t="s">
        <v>116</v>
      </c>
      <c r="C238" s="16">
        <v>709.02</v>
      </c>
      <c r="D238" s="38">
        <v>29.970569999999999</v>
      </c>
      <c r="E238" s="16">
        <v>212.497333</v>
      </c>
      <c r="F238" s="16">
        <v>496.52266700000001</v>
      </c>
      <c r="G238" s="16">
        <v>95.55</v>
      </c>
      <c r="H238" s="16">
        <v>116.947333</v>
      </c>
      <c r="I238" s="16">
        <v>163.94736700000001</v>
      </c>
      <c r="J238" s="16">
        <v>4.881494</v>
      </c>
      <c r="K238" s="39">
        <v>-51.881528000000003</v>
      </c>
    </row>
    <row r="239" spans="1:11" ht="12" x14ac:dyDescent="0.2">
      <c r="A239" s="37" t="s">
        <v>54</v>
      </c>
      <c r="B239" t="s">
        <v>117</v>
      </c>
      <c r="C239" s="16">
        <v>18153.05</v>
      </c>
      <c r="D239" s="38">
        <v>2.708323</v>
      </c>
      <c r="E239" s="16">
        <v>491.64331900000002</v>
      </c>
      <c r="F239" s="16">
        <v>17661.406681</v>
      </c>
      <c r="G239" s="16">
        <v>5424.94</v>
      </c>
      <c r="H239" s="16">
        <v>-4933.2966809999998</v>
      </c>
      <c r="I239" s="16">
        <v>-4942.1120520000004</v>
      </c>
      <c r="J239" s="16">
        <v>8.7635090000000009</v>
      </c>
      <c r="K239" s="39">
        <v>5.1861999999999998E-2</v>
      </c>
    </row>
    <row r="240" spans="1:11" ht="12" x14ac:dyDescent="0.2">
      <c r="A240" s="37" t="s">
        <v>10</v>
      </c>
      <c r="B240" t="s">
        <v>113</v>
      </c>
      <c r="C240" s="16">
        <v>4025576.57</v>
      </c>
      <c r="D240" s="38">
        <v>3.5098349999999998</v>
      </c>
      <c r="E240" s="16">
        <v>141291.098887</v>
      </c>
      <c r="F240" s="16">
        <v>3884285.4711130001</v>
      </c>
      <c r="G240" s="16">
        <v>113296.96000000001</v>
      </c>
      <c r="H240" s="16">
        <v>27994.138887000001</v>
      </c>
      <c r="I240" s="16">
        <v>12215.246616</v>
      </c>
      <c r="J240" s="16">
        <v>4355.9458969999996</v>
      </c>
      <c r="K240" s="39">
        <v>11422.946373999999</v>
      </c>
    </row>
    <row r="241" spans="1:11" ht="12" x14ac:dyDescent="0.2">
      <c r="A241" s="37" t="s">
        <v>10</v>
      </c>
      <c r="B241" t="s">
        <v>114</v>
      </c>
      <c r="C241" s="16">
        <v>49343.39</v>
      </c>
      <c r="D241" s="38">
        <v>-1.338042</v>
      </c>
      <c r="E241" s="16">
        <v>-660.23533999999995</v>
      </c>
      <c r="F241" s="16">
        <v>50003.625339999999</v>
      </c>
      <c r="G241" s="16">
        <v>-399.29</v>
      </c>
      <c r="H241" s="16">
        <v>-260.94533999999999</v>
      </c>
      <c r="I241" s="16">
        <v>-242.590846</v>
      </c>
      <c r="J241" s="16">
        <v>-29.022461</v>
      </c>
      <c r="K241" s="39">
        <v>10.667967000000001</v>
      </c>
    </row>
    <row r="242" spans="1:11" ht="12" x14ac:dyDescent="0.2">
      <c r="A242" s="37" t="s">
        <v>10</v>
      </c>
      <c r="B242" t="s">
        <v>115</v>
      </c>
      <c r="C242" s="16">
        <v>299.31</v>
      </c>
      <c r="D242" s="38">
        <v>7.2363999999999998E-2</v>
      </c>
      <c r="E242" s="16">
        <v>0.21659400000000001</v>
      </c>
      <c r="F242" s="16">
        <v>299.09340600000002</v>
      </c>
      <c r="G242" s="16">
        <v>0</v>
      </c>
      <c r="H242" s="16">
        <v>0.21659400000000001</v>
      </c>
      <c r="I242" s="16">
        <v>2.3643000000000001E-2</v>
      </c>
      <c r="J242" s="16">
        <v>0.19107299999999999</v>
      </c>
      <c r="K242" s="39">
        <v>1.8779999999999999E-3</v>
      </c>
    </row>
    <row r="243" spans="1:11" ht="12" x14ac:dyDescent="0.2">
      <c r="A243" s="37" t="s">
        <v>10</v>
      </c>
      <c r="B243" t="s">
        <v>116</v>
      </c>
      <c r="C243" s="16">
        <v>734.9</v>
      </c>
      <c r="D243" s="38">
        <v>29.970569999999999</v>
      </c>
      <c r="E243" s="16">
        <v>220.25371699999999</v>
      </c>
      <c r="F243" s="16">
        <v>514.64628300000004</v>
      </c>
      <c r="G243" s="16">
        <v>308.58</v>
      </c>
      <c r="H243" s="16">
        <v>-88.326283000000004</v>
      </c>
      <c r="I243" s="16">
        <v>-39.610697000000002</v>
      </c>
      <c r="J243" s="16">
        <v>5.0596750000000004</v>
      </c>
      <c r="K243" s="39">
        <v>-53.775261</v>
      </c>
    </row>
    <row r="244" spans="1:11" ht="12" x14ac:dyDescent="0.2">
      <c r="A244" s="37" t="s">
        <v>10</v>
      </c>
      <c r="B244" t="s">
        <v>117</v>
      </c>
      <c r="C244" s="16">
        <v>5631.07</v>
      </c>
      <c r="D244" s="38">
        <v>2.708323</v>
      </c>
      <c r="E244" s="16">
        <v>152.50759199999999</v>
      </c>
      <c r="F244" s="16">
        <v>5478.5624079999998</v>
      </c>
      <c r="G244" s="16">
        <v>1568.82</v>
      </c>
      <c r="H244" s="16">
        <v>-1416.312408</v>
      </c>
      <c r="I244" s="16">
        <v>-1417.503514</v>
      </c>
      <c r="J244" s="16">
        <v>1.175019</v>
      </c>
      <c r="K244" s="39">
        <v>1.6087000000000001E-2</v>
      </c>
    </row>
    <row r="245" spans="1:11" ht="12" x14ac:dyDescent="0.2">
      <c r="A245" s="37" t="s">
        <v>55</v>
      </c>
      <c r="B245" t="s">
        <v>113</v>
      </c>
      <c r="C245" s="16">
        <v>68486.81</v>
      </c>
      <c r="D245" s="38">
        <v>3.5098349999999998</v>
      </c>
      <c r="E245" s="16">
        <v>2403.7740869999998</v>
      </c>
      <c r="F245" s="16">
        <v>66083.035913</v>
      </c>
      <c r="G245" s="16">
        <v>2078.08</v>
      </c>
      <c r="H245" s="16">
        <v>325.69408700000002</v>
      </c>
      <c r="I245" s="16">
        <v>57.249063</v>
      </c>
      <c r="J245" s="16">
        <v>74.107356999999993</v>
      </c>
      <c r="K245" s="39">
        <v>194.33766700000001</v>
      </c>
    </row>
    <row r="246" spans="1:11" ht="12" x14ac:dyDescent="0.2">
      <c r="A246" s="37" t="s">
        <v>55</v>
      </c>
      <c r="B246" t="s">
        <v>114</v>
      </c>
      <c r="C246" s="16">
        <v>3070.8</v>
      </c>
      <c r="D246" s="38">
        <v>-1.338042</v>
      </c>
      <c r="E246" s="16">
        <v>-41.088597</v>
      </c>
      <c r="F246" s="16">
        <v>3111.8885970000001</v>
      </c>
      <c r="G246" s="16">
        <v>-23.87</v>
      </c>
      <c r="H246" s="16">
        <v>-17.218596999999999</v>
      </c>
      <c r="I246" s="16">
        <v>-16.077508000000002</v>
      </c>
      <c r="J246" s="16">
        <v>-1.8049919999999999</v>
      </c>
      <c r="K246" s="39">
        <v>0.66390300000000002</v>
      </c>
    </row>
    <row r="247" spans="1:11" ht="12" x14ac:dyDescent="0.2">
      <c r="A247" s="37" t="s">
        <v>55</v>
      </c>
      <c r="B247" t="s">
        <v>115</v>
      </c>
      <c r="C247" s="16">
        <v>15.34</v>
      </c>
      <c r="D247" s="38">
        <v>7.2363999999999998E-2</v>
      </c>
      <c r="E247" s="16">
        <v>1.1101E-2</v>
      </c>
      <c r="F247" s="16">
        <v>15.328899</v>
      </c>
      <c r="G247" s="16">
        <v>0</v>
      </c>
      <c r="H247" s="16">
        <v>1.1101E-2</v>
      </c>
      <c r="I247" s="16">
        <v>1.212E-3</v>
      </c>
      <c r="J247" s="16">
        <v>9.7929999999999996E-3</v>
      </c>
      <c r="K247" s="39">
        <v>9.6000000000000002E-5</v>
      </c>
    </row>
    <row r="248" spans="1:11" ht="12" x14ac:dyDescent="0.2">
      <c r="A248" s="37" t="s">
        <v>55</v>
      </c>
      <c r="B248" t="s">
        <v>116</v>
      </c>
      <c r="C248" s="16">
        <v>35.03</v>
      </c>
      <c r="D248" s="38">
        <v>29.970569999999999</v>
      </c>
      <c r="E248" s="16">
        <v>10.498691000000001</v>
      </c>
      <c r="F248" s="16">
        <v>24.531309</v>
      </c>
      <c r="G248" s="16">
        <v>1.45</v>
      </c>
      <c r="H248" s="16">
        <v>9.0486909999999998</v>
      </c>
      <c r="I248" s="16">
        <v>11.370785</v>
      </c>
      <c r="J248" s="16">
        <v>0.241176</v>
      </c>
      <c r="K248" s="39">
        <v>-2.5632700000000002</v>
      </c>
    </row>
    <row r="249" spans="1:11" ht="12" x14ac:dyDescent="0.2">
      <c r="A249" s="37" t="s">
        <v>55</v>
      </c>
      <c r="B249" t="s">
        <v>117</v>
      </c>
      <c r="C249" s="16">
        <v>456.68</v>
      </c>
      <c r="D249" s="38">
        <v>2.708323</v>
      </c>
      <c r="E249" s="16">
        <v>12.368372000000001</v>
      </c>
      <c r="F249" s="16">
        <v>444.31162799999998</v>
      </c>
      <c r="G249" s="16">
        <v>132.02000000000001</v>
      </c>
      <c r="H249" s="16">
        <v>-119.651628</v>
      </c>
      <c r="I249" s="16">
        <v>-119.748227</v>
      </c>
      <c r="J249" s="16">
        <v>9.5294000000000004E-2</v>
      </c>
      <c r="K249" s="39">
        <v>1.305E-3</v>
      </c>
    </row>
    <row r="250" spans="1:11" ht="12" x14ac:dyDescent="0.2">
      <c r="A250" s="37" t="s">
        <v>56</v>
      </c>
      <c r="B250" t="s">
        <v>113</v>
      </c>
      <c r="C250" s="16">
        <v>34428.559999999998</v>
      </c>
      <c r="D250" s="38">
        <v>3.5098349999999998</v>
      </c>
      <c r="E250" s="16">
        <v>1208.385679</v>
      </c>
      <c r="F250" s="16">
        <v>33220.174320999999</v>
      </c>
      <c r="G250" s="16">
        <v>1019.86</v>
      </c>
      <c r="H250" s="16">
        <v>188.525679</v>
      </c>
      <c r="I250" s="16">
        <v>53.577421999999999</v>
      </c>
      <c r="J250" s="16">
        <v>37.254029000000003</v>
      </c>
      <c r="K250" s="39">
        <v>97.694227999999995</v>
      </c>
    </row>
    <row r="251" spans="1:11" ht="12" x14ac:dyDescent="0.2">
      <c r="A251" s="37" t="s">
        <v>56</v>
      </c>
      <c r="B251" t="s">
        <v>114</v>
      </c>
      <c r="C251" s="16">
        <v>6821.2</v>
      </c>
      <c r="D251" s="38">
        <v>-1.338042</v>
      </c>
      <c r="E251" s="16">
        <v>-91.270528999999996</v>
      </c>
      <c r="F251" s="16">
        <v>6912.4705290000002</v>
      </c>
      <c r="G251" s="16">
        <v>-51.83</v>
      </c>
      <c r="H251" s="16">
        <v>-39.440528999999998</v>
      </c>
      <c r="I251" s="16">
        <v>-36.952776999999998</v>
      </c>
      <c r="J251" s="16">
        <v>-3.962485</v>
      </c>
      <c r="K251" s="39">
        <v>1.4747330000000001</v>
      </c>
    </row>
    <row r="252" spans="1:11" ht="12" x14ac:dyDescent="0.2">
      <c r="A252" s="37" t="s">
        <v>56</v>
      </c>
      <c r="B252" t="s">
        <v>115</v>
      </c>
      <c r="C252" s="16">
        <v>34.11</v>
      </c>
      <c r="D252" s="38">
        <v>7.2363999999999998E-2</v>
      </c>
      <c r="E252" s="16">
        <v>2.4683E-2</v>
      </c>
      <c r="F252" s="16">
        <v>34.085317000000003</v>
      </c>
      <c r="G252" s="16">
        <v>0</v>
      </c>
      <c r="H252" s="16">
        <v>2.4683E-2</v>
      </c>
      <c r="I252" s="16">
        <v>2.6949999999999999E-3</v>
      </c>
      <c r="J252" s="16">
        <v>2.1774000000000002E-2</v>
      </c>
      <c r="K252" s="39">
        <v>2.14E-4</v>
      </c>
    </row>
    <row r="253" spans="1:11" ht="12" x14ac:dyDescent="0.2">
      <c r="A253" s="37" t="s">
        <v>56</v>
      </c>
      <c r="B253" t="s">
        <v>116</v>
      </c>
      <c r="C253" s="16">
        <v>50.81</v>
      </c>
      <c r="D253" s="38">
        <v>29.970569999999999</v>
      </c>
      <c r="E253" s="16">
        <v>15.228046000000001</v>
      </c>
      <c r="F253" s="16">
        <v>35.581954000000003</v>
      </c>
      <c r="G253" s="16">
        <v>8.98</v>
      </c>
      <c r="H253" s="16">
        <v>6.2480460000000004</v>
      </c>
      <c r="I253" s="16">
        <v>9.6161770000000004</v>
      </c>
      <c r="J253" s="16">
        <v>0.34981899999999999</v>
      </c>
      <c r="K253" s="39">
        <v>-3.7179500000000001</v>
      </c>
    </row>
    <row r="254" spans="1:11" ht="12" x14ac:dyDescent="0.2">
      <c r="A254" s="37" t="s">
        <v>56</v>
      </c>
      <c r="B254" t="s">
        <v>117</v>
      </c>
      <c r="C254" s="16">
        <v>18938.63</v>
      </c>
      <c r="D254" s="38">
        <v>2.708323</v>
      </c>
      <c r="E254" s="16">
        <v>512.91936599999997</v>
      </c>
      <c r="F254" s="16">
        <v>18425.710633999999</v>
      </c>
      <c r="G254" s="16">
        <v>5163.38</v>
      </c>
      <c r="H254" s="16">
        <v>-4650.460634</v>
      </c>
      <c r="I254" s="16">
        <v>-4654.4666079999997</v>
      </c>
      <c r="J254" s="16">
        <v>3.9518680000000002</v>
      </c>
      <c r="K254" s="39">
        <v>5.4106000000000001E-2</v>
      </c>
    </row>
    <row r="255" spans="1:11" ht="12" x14ac:dyDescent="0.2">
      <c r="A255" s="37" t="s">
        <v>57</v>
      </c>
      <c r="B255" t="s">
        <v>113</v>
      </c>
      <c r="C255" s="16">
        <v>305086.38</v>
      </c>
      <c r="D255" s="38">
        <v>3.5098349999999998</v>
      </c>
      <c r="E255" s="16">
        <v>10708.028808999999</v>
      </c>
      <c r="F255" s="16">
        <v>294378.35119100002</v>
      </c>
      <c r="G255" s="16">
        <v>9078.7800000000007</v>
      </c>
      <c r="H255" s="16">
        <v>1629.2488089999999</v>
      </c>
      <c r="I255" s="16">
        <v>433.41386799999998</v>
      </c>
      <c r="J255" s="16">
        <v>330.12408099999999</v>
      </c>
      <c r="K255" s="39">
        <v>865.71086000000003</v>
      </c>
    </row>
    <row r="256" spans="1:11" ht="12" x14ac:dyDescent="0.2">
      <c r="A256" s="37" t="s">
        <v>57</v>
      </c>
      <c r="B256" t="s">
        <v>114</v>
      </c>
      <c r="C256" s="16">
        <v>10752.45</v>
      </c>
      <c r="D256" s="38">
        <v>-1.338042</v>
      </c>
      <c r="E256" s="16">
        <v>-143.87231</v>
      </c>
      <c r="F256" s="16">
        <v>10896.32231</v>
      </c>
      <c r="G256" s="16">
        <v>-70.58</v>
      </c>
      <c r="H256" s="16">
        <v>-73.292310000000001</v>
      </c>
      <c r="I256" s="16">
        <v>-69.434852000000006</v>
      </c>
      <c r="J256" s="16">
        <v>-6.1821210000000004</v>
      </c>
      <c r="K256" s="39">
        <v>2.3246630000000001</v>
      </c>
    </row>
    <row r="257" spans="1:11" ht="12" x14ac:dyDescent="0.2">
      <c r="A257" s="37" t="s">
        <v>57</v>
      </c>
      <c r="B257" t="s">
        <v>115</v>
      </c>
      <c r="C257" s="16">
        <v>53.43</v>
      </c>
      <c r="D257" s="38">
        <v>7.2363999999999998E-2</v>
      </c>
      <c r="E257" s="16">
        <v>3.8663999999999997E-2</v>
      </c>
      <c r="F257" s="16">
        <v>53.391336000000003</v>
      </c>
      <c r="G257" s="16">
        <v>0</v>
      </c>
      <c r="H257" s="16">
        <v>3.8663999999999997E-2</v>
      </c>
      <c r="I257" s="16">
        <v>4.2209999999999999E-3</v>
      </c>
      <c r="J257" s="16">
        <v>3.4107999999999999E-2</v>
      </c>
      <c r="K257" s="39">
        <v>3.3500000000000001E-4</v>
      </c>
    </row>
    <row r="258" spans="1:11" ht="12" x14ac:dyDescent="0.2">
      <c r="A258" s="37" t="s">
        <v>57</v>
      </c>
      <c r="B258" t="s">
        <v>116</v>
      </c>
      <c r="C258" s="16">
        <v>82.01</v>
      </c>
      <c r="D258" s="38">
        <v>29.970569999999999</v>
      </c>
      <c r="E258" s="16">
        <v>24.578863999999999</v>
      </c>
      <c r="F258" s="16">
        <v>57.431136000000002</v>
      </c>
      <c r="G258" s="16">
        <v>16.28</v>
      </c>
      <c r="H258" s="16">
        <v>8.298864</v>
      </c>
      <c r="I258" s="16">
        <v>13.735203</v>
      </c>
      <c r="J258" s="16">
        <v>0.56462599999999996</v>
      </c>
      <c r="K258" s="39">
        <v>-6.0009649999999999</v>
      </c>
    </row>
    <row r="259" spans="1:11" ht="12" x14ac:dyDescent="0.2">
      <c r="A259" s="37" t="s">
        <v>57</v>
      </c>
      <c r="B259" t="s">
        <v>117</v>
      </c>
      <c r="C259" s="16">
        <v>58192.639999999999</v>
      </c>
      <c r="D259" s="38">
        <v>2.708323</v>
      </c>
      <c r="E259" s="16">
        <v>1576.044942</v>
      </c>
      <c r="F259" s="16">
        <v>56616.595057999999</v>
      </c>
      <c r="G259" s="16">
        <v>16138.86</v>
      </c>
      <c r="H259" s="16">
        <v>-14562.815058</v>
      </c>
      <c r="I259" s="16">
        <v>-14575.12419</v>
      </c>
      <c r="J259" s="16">
        <v>12.142886000000001</v>
      </c>
      <c r="K259" s="39">
        <v>0.166246</v>
      </c>
    </row>
    <row r="260" spans="1:11" ht="12" x14ac:dyDescent="0.2">
      <c r="A260" s="37" t="s">
        <v>58</v>
      </c>
      <c r="B260" t="s">
        <v>113</v>
      </c>
      <c r="C260" s="16">
        <v>4716.62</v>
      </c>
      <c r="D260" s="38">
        <v>3.5098349999999998</v>
      </c>
      <c r="E260" s="16">
        <v>165.54558399999999</v>
      </c>
      <c r="F260" s="16">
        <v>4551.0744160000004</v>
      </c>
      <c r="G260" s="16">
        <v>592.4</v>
      </c>
      <c r="H260" s="16">
        <v>-426.85441600000001</v>
      </c>
      <c r="I260" s="16">
        <v>-445.34196400000002</v>
      </c>
      <c r="J260" s="16">
        <v>5.1037020000000002</v>
      </c>
      <c r="K260" s="39">
        <v>13.383846</v>
      </c>
    </row>
    <row r="261" spans="1:11" ht="12" x14ac:dyDescent="0.2">
      <c r="A261" s="37" t="s">
        <v>58</v>
      </c>
      <c r="B261" t="s">
        <v>114</v>
      </c>
      <c r="C261" s="16">
        <v>301.02</v>
      </c>
      <c r="D261" s="38">
        <v>-1.338042</v>
      </c>
      <c r="E261" s="16">
        <v>-4.027774</v>
      </c>
      <c r="F261" s="16">
        <v>305.047774</v>
      </c>
      <c r="G261" s="16">
        <v>2.4300000000000002</v>
      </c>
      <c r="H261" s="16">
        <v>-6.4577739999999997</v>
      </c>
      <c r="I261" s="16">
        <v>-6.3837869999999999</v>
      </c>
      <c r="J261" s="16">
        <v>-0.139067</v>
      </c>
      <c r="K261" s="39">
        <v>6.5079999999999999E-2</v>
      </c>
    </row>
    <row r="262" spans="1:11" ht="12" x14ac:dyDescent="0.2">
      <c r="A262" s="37" t="s">
        <v>58</v>
      </c>
      <c r="B262" t="s">
        <v>115</v>
      </c>
      <c r="C262" s="16">
        <v>9.51</v>
      </c>
      <c r="D262" s="38">
        <v>7.2363999999999998E-2</v>
      </c>
      <c r="E262" s="16">
        <v>6.8820000000000001E-3</v>
      </c>
      <c r="F262" s="16">
        <v>9.5031180000000006</v>
      </c>
      <c r="G262" s="16">
        <v>0</v>
      </c>
      <c r="H262" s="16">
        <v>6.8820000000000001E-3</v>
      </c>
      <c r="I262" s="16">
        <v>7.5199999999999996E-4</v>
      </c>
      <c r="J262" s="16">
        <v>6.0699999999999999E-3</v>
      </c>
      <c r="K262" s="39">
        <v>6.0000000000000002E-5</v>
      </c>
    </row>
    <row r="263" spans="1:11" ht="12" x14ac:dyDescent="0.2">
      <c r="A263" s="37" t="s">
        <v>58</v>
      </c>
      <c r="B263" t="s">
        <v>116</v>
      </c>
      <c r="C263" s="16">
        <v>8.08</v>
      </c>
      <c r="D263" s="38">
        <v>29.970569999999999</v>
      </c>
      <c r="E263" s="16">
        <v>2.4216220000000002</v>
      </c>
      <c r="F263" s="16">
        <v>5.6583779999999999</v>
      </c>
      <c r="G263" s="16">
        <v>1.04</v>
      </c>
      <c r="H263" s="16">
        <v>1.3816219999999999</v>
      </c>
      <c r="I263" s="16">
        <v>1.917235</v>
      </c>
      <c r="J263" s="16">
        <v>5.5629999999999999E-2</v>
      </c>
      <c r="K263" s="39">
        <v>-0.59124299999999996</v>
      </c>
    </row>
    <row r="264" spans="1:11" ht="12" x14ac:dyDescent="0.2">
      <c r="A264" s="37" t="s">
        <v>58</v>
      </c>
      <c r="B264" t="s">
        <v>117</v>
      </c>
      <c r="C264" s="16">
        <v>1513.52</v>
      </c>
      <c r="D264" s="38">
        <v>2.708323</v>
      </c>
      <c r="E264" s="16">
        <v>40.991017999999997</v>
      </c>
      <c r="F264" s="16">
        <v>1472.528982</v>
      </c>
      <c r="G264" s="16">
        <v>591.34</v>
      </c>
      <c r="H264" s="16">
        <v>-550.34898199999998</v>
      </c>
      <c r="I264" s="16">
        <v>-550.669128</v>
      </c>
      <c r="J264" s="16">
        <v>0.31582199999999999</v>
      </c>
      <c r="K264" s="39">
        <v>4.3239999999999997E-3</v>
      </c>
    </row>
    <row r="265" spans="1:11" ht="12" x14ac:dyDescent="0.2">
      <c r="A265" s="37" t="s">
        <v>59</v>
      </c>
      <c r="B265" t="s">
        <v>113</v>
      </c>
      <c r="C265" s="16">
        <v>1287534.1000000001</v>
      </c>
      <c r="D265" s="38">
        <v>3.5098349999999998</v>
      </c>
      <c r="E265" s="16">
        <v>45190.323592000001</v>
      </c>
      <c r="F265" s="16">
        <v>1242343.7764079999</v>
      </c>
      <c r="G265" s="16">
        <v>40223.879999999997</v>
      </c>
      <c r="H265" s="16">
        <v>4966.4435919999996</v>
      </c>
      <c r="I265" s="16">
        <v>-80.252578</v>
      </c>
      <c r="J265" s="16">
        <v>1393.1989080000001</v>
      </c>
      <c r="K265" s="39">
        <v>3653.4972619999999</v>
      </c>
    </row>
    <row r="266" spans="1:11" ht="12" x14ac:dyDescent="0.2">
      <c r="A266" s="37" t="s">
        <v>59</v>
      </c>
      <c r="B266" t="s">
        <v>114</v>
      </c>
      <c r="C266" s="16">
        <v>88703.37</v>
      </c>
      <c r="D266" s="38">
        <v>-1.338042</v>
      </c>
      <c r="E266" s="16">
        <v>-1186.888449</v>
      </c>
      <c r="F266" s="16">
        <v>89890.258449000001</v>
      </c>
      <c r="G266" s="16">
        <v>-1021.73</v>
      </c>
      <c r="H266" s="16">
        <v>-165.15844899999999</v>
      </c>
      <c r="I266" s="16">
        <v>-132.498525</v>
      </c>
      <c r="J266" s="16">
        <v>-51.837459000000003</v>
      </c>
      <c r="K266" s="39">
        <v>19.177534999999999</v>
      </c>
    </row>
    <row r="267" spans="1:11" ht="12" x14ac:dyDescent="0.2">
      <c r="A267" s="37" t="s">
        <v>59</v>
      </c>
      <c r="B267" t="s">
        <v>115</v>
      </c>
      <c r="C267" s="16">
        <v>347.13</v>
      </c>
      <c r="D267" s="38">
        <v>7.2363999999999998E-2</v>
      </c>
      <c r="E267" s="16">
        <v>0.25119799999999998</v>
      </c>
      <c r="F267" s="16">
        <v>346.87880200000001</v>
      </c>
      <c r="G267" s="16">
        <v>0</v>
      </c>
      <c r="H267" s="16">
        <v>0.25119799999999998</v>
      </c>
      <c r="I267" s="16">
        <v>2.7421000000000001E-2</v>
      </c>
      <c r="J267" s="16">
        <v>0.22159999999999999</v>
      </c>
      <c r="K267" s="39">
        <v>2.1770000000000001E-3</v>
      </c>
    </row>
    <row r="268" spans="1:11" ht="12" x14ac:dyDescent="0.2">
      <c r="A268" s="37" t="s">
        <v>59</v>
      </c>
      <c r="B268" t="s">
        <v>116</v>
      </c>
      <c r="C268" s="16">
        <v>1051.3900000000001</v>
      </c>
      <c r="D268" s="38">
        <v>29.970569999999999</v>
      </c>
      <c r="E268" s="16">
        <v>315.107573</v>
      </c>
      <c r="F268" s="16">
        <v>736.28242699999998</v>
      </c>
      <c r="G268" s="16">
        <v>163.36000000000001</v>
      </c>
      <c r="H268" s="16">
        <v>151.74757299999999</v>
      </c>
      <c r="I268" s="16">
        <v>221.44287800000001</v>
      </c>
      <c r="J268" s="16">
        <v>7.2386600000000003</v>
      </c>
      <c r="K268" s="39">
        <v>-76.933965000000001</v>
      </c>
    </row>
    <row r="269" spans="1:11" ht="12" x14ac:dyDescent="0.2">
      <c r="A269" s="37" t="s">
        <v>59</v>
      </c>
      <c r="B269" t="s">
        <v>117</v>
      </c>
      <c r="C269" s="16">
        <v>3839.1</v>
      </c>
      <c r="D269" s="38">
        <v>2.708323</v>
      </c>
      <c r="E269" s="16">
        <v>103.975247</v>
      </c>
      <c r="F269" s="16">
        <v>3735.1247530000001</v>
      </c>
      <c r="G269" s="16">
        <v>1066.1600000000001</v>
      </c>
      <c r="H269" s="16">
        <v>-962.184753</v>
      </c>
      <c r="I269" s="16">
        <v>-962.99681399999997</v>
      </c>
      <c r="J269" s="16">
        <v>0.80109399999999997</v>
      </c>
      <c r="K269" s="39">
        <v>1.0966999999999999E-2</v>
      </c>
    </row>
    <row r="270" spans="1:11" ht="12" x14ac:dyDescent="0.2">
      <c r="A270" s="37" t="s">
        <v>60</v>
      </c>
      <c r="B270" t="s">
        <v>113</v>
      </c>
      <c r="C270" s="16">
        <v>41638.75</v>
      </c>
      <c r="D270" s="38">
        <v>3.5098349999999998</v>
      </c>
      <c r="E270" s="16">
        <v>1461.4514569999999</v>
      </c>
      <c r="F270" s="16">
        <v>40177.298542999997</v>
      </c>
      <c r="G270" s="16">
        <v>1294.51</v>
      </c>
      <c r="H270" s="16">
        <v>166.94145700000001</v>
      </c>
      <c r="I270" s="16">
        <v>3.731706</v>
      </c>
      <c r="J270" s="16">
        <v>45.055940999999997</v>
      </c>
      <c r="K270" s="39">
        <v>118.15380999999999</v>
      </c>
    </row>
    <row r="271" spans="1:11" ht="12" x14ac:dyDescent="0.2">
      <c r="A271" s="37" t="s">
        <v>60</v>
      </c>
      <c r="B271" t="s">
        <v>114</v>
      </c>
      <c r="C271" s="16">
        <v>5736.56</v>
      </c>
      <c r="D271" s="38">
        <v>-1.338042</v>
      </c>
      <c r="E271" s="16">
        <v>-76.757588999999996</v>
      </c>
      <c r="F271" s="16">
        <v>5813.3175890000002</v>
      </c>
      <c r="G271" s="16">
        <v>-36.18</v>
      </c>
      <c r="H271" s="16">
        <v>-40.577589000000003</v>
      </c>
      <c r="I271" s="16">
        <v>-38.538825000000003</v>
      </c>
      <c r="J271" s="16">
        <v>-3.2789990000000002</v>
      </c>
      <c r="K271" s="39">
        <v>1.240235</v>
      </c>
    </row>
    <row r="272" spans="1:11" ht="12" x14ac:dyDescent="0.2">
      <c r="A272" s="37" t="s">
        <v>60</v>
      </c>
      <c r="B272" t="s">
        <v>115</v>
      </c>
      <c r="C272" s="16">
        <v>55.64</v>
      </c>
      <c r="D272" s="38">
        <v>7.2363999999999998E-2</v>
      </c>
      <c r="E272" s="16">
        <v>4.0263E-2</v>
      </c>
      <c r="F272" s="16">
        <v>55.599736999999998</v>
      </c>
      <c r="G272" s="16">
        <v>0</v>
      </c>
      <c r="H272" s="16">
        <v>4.0263E-2</v>
      </c>
      <c r="I272" s="16">
        <v>4.3949999999999996E-3</v>
      </c>
      <c r="J272" s="16">
        <v>3.5519000000000002E-2</v>
      </c>
      <c r="K272" s="39">
        <v>3.4900000000000003E-4</v>
      </c>
    </row>
    <row r="273" spans="1:11" ht="12" x14ac:dyDescent="0.2">
      <c r="A273" s="37" t="s">
        <v>60</v>
      </c>
      <c r="B273" t="s">
        <v>116</v>
      </c>
      <c r="C273" s="16">
        <v>57.24</v>
      </c>
      <c r="D273" s="38">
        <v>29.970569999999999</v>
      </c>
      <c r="E273" s="16">
        <v>17.155154</v>
      </c>
      <c r="F273" s="16">
        <v>40.084845999999999</v>
      </c>
      <c r="G273" s="16">
        <v>10.66</v>
      </c>
      <c r="H273" s="16">
        <v>6.4951540000000003</v>
      </c>
      <c r="I273" s="16">
        <v>10.289521000000001</v>
      </c>
      <c r="J273" s="16">
        <v>0.39408900000000002</v>
      </c>
      <c r="K273" s="39">
        <v>-4.1884560000000004</v>
      </c>
    </row>
    <row r="274" spans="1:11" ht="12" x14ac:dyDescent="0.2">
      <c r="A274" s="37" t="s">
        <v>60</v>
      </c>
      <c r="B274" t="s">
        <v>117</v>
      </c>
      <c r="C274" s="16">
        <v>10326.24</v>
      </c>
      <c r="D274" s="38">
        <v>2.708323</v>
      </c>
      <c r="E274" s="16">
        <v>279.66798399999999</v>
      </c>
      <c r="F274" s="16">
        <v>10046.572016</v>
      </c>
      <c r="G274" s="16">
        <v>3004.04</v>
      </c>
      <c r="H274" s="16">
        <v>-2724.3720159999998</v>
      </c>
      <c r="I274" s="16">
        <v>-2726.5562629999999</v>
      </c>
      <c r="J274" s="16">
        <v>2.1547459999999998</v>
      </c>
      <c r="K274" s="39">
        <v>2.9500999999999999E-2</v>
      </c>
    </row>
    <row r="275" spans="1:11" ht="12" x14ac:dyDescent="0.2">
      <c r="A275" s="37" t="s">
        <v>61</v>
      </c>
      <c r="B275" t="s">
        <v>113</v>
      </c>
      <c r="C275" s="16">
        <v>9623977.9600000009</v>
      </c>
      <c r="D275" s="38">
        <v>3.5098349999999998</v>
      </c>
      <c r="E275" s="16">
        <v>337785.75515699998</v>
      </c>
      <c r="F275" s="16">
        <v>9286192.2048429996</v>
      </c>
      <c r="G275" s="16">
        <v>224692.91</v>
      </c>
      <c r="H275" s="16">
        <v>113092.845157</v>
      </c>
      <c r="I275" s="16">
        <v>75370.121763000003</v>
      </c>
      <c r="J275" s="16">
        <v>10413.794542</v>
      </c>
      <c r="K275" s="39">
        <v>27308.928852000001</v>
      </c>
    </row>
    <row r="276" spans="1:11" ht="12" x14ac:dyDescent="0.2">
      <c r="A276" s="37" t="s">
        <v>61</v>
      </c>
      <c r="B276" t="s">
        <v>114</v>
      </c>
      <c r="C276" s="16">
        <v>1762009.25</v>
      </c>
      <c r="D276" s="38">
        <v>-1.338042</v>
      </c>
      <c r="E276" s="16">
        <v>-23576.425856000002</v>
      </c>
      <c r="F276" s="16">
        <v>1785585.675856</v>
      </c>
      <c r="G276" s="16">
        <v>-13632.82</v>
      </c>
      <c r="H276" s="16">
        <v>-9943.6058560000001</v>
      </c>
      <c r="I276" s="16">
        <v>-9313.4837320000006</v>
      </c>
      <c r="J276" s="16">
        <v>-1011.065876</v>
      </c>
      <c r="K276" s="39">
        <v>380.94375200000002</v>
      </c>
    </row>
    <row r="277" spans="1:11" ht="12" x14ac:dyDescent="0.2">
      <c r="A277" s="37" t="s">
        <v>61</v>
      </c>
      <c r="B277" t="s">
        <v>115</v>
      </c>
      <c r="C277" s="16">
        <v>24312.61</v>
      </c>
      <c r="D277" s="38">
        <v>7.2363999999999998E-2</v>
      </c>
      <c r="E277" s="16">
        <v>17.593651999999999</v>
      </c>
      <c r="F277" s="16">
        <v>24295.016348000001</v>
      </c>
      <c r="G277" s="16">
        <v>0</v>
      </c>
      <c r="H277" s="16">
        <v>17.593651999999999</v>
      </c>
      <c r="I277" s="16">
        <v>1.9207190000000001</v>
      </c>
      <c r="J277" s="16">
        <v>15.520417</v>
      </c>
      <c r="K277" s="39">
        <v>0.15251600000000001</v>
      </c>
    </row>
    <row r="278" spans="1:11" ht="12" x14ac:dyDescent="0.2">
      <c r="A278" s="37" t="s">
        <v>61</v>
      </c>
      <c r="B278" t="s">
        <v>116</v>
      </c>
      <c r="C278" s="16">
        <v>19914.73</v>
      </c>
      <c r="D278" s="38">
        <v>29.970569999999999</v>
      </c>
      <c r="E278" s="16">
        <v>5968.5580360000004</v>
      </c>
      <c r="F278" s="16">
        <v>13946.171963999999</v>
      </c>
      <c r="G278" s="16">
        <v>4392.1099999999997</v>
      </c>
      <c r="H278" s="16">
        <v>1576.448036</v>
      </c>
      <c r="I278" s="16">
        <v>2896.57015</v>
      </c>
      <c r="J278" s="16">
        <v>137.109891</v>
      </c>
      <c r="K278" s="39">
        <v>-1457.2320050000001</v>
      </c>
    </row>
    <row r="279" spans="1:11" ht="12" x14ac:dyDescent="0.2">
      <c r="A279" s="37" t="s">
        <v>61</v>
      </c>
      <c r="B279" t="s">
        <v>117</v>
      </c>
      <c r="C279" s="16">
        <v>45450.99</v>
      </c>
      <c r="D279" s="38">
        <v>2.708323</v>
      </c>
      <c r="E279" s="16">
        <v>1230.9598410000001</v>
      </c>
      <c r="F279" s="16">
        <v>44220.030159000002</v>
      </c>
      <c r="G279" s="16">
        <v>12695.03</v>
      </c>
      <c r="H279" s="16">
        <v>-11464.070159000001</v>
      </c>
      <c r="I279" s="16">
        <v>-11473.684131</v>
      </c>
      <c r="J279" s="16">
        <v>9.4841239999999996</v>
      </c>
      <c r="K279" s="39">
        <v>0.12984799999999999</v>
      </c>
    </row>
    <row r="280" spans="1:11" ht="12" x14ac:dyDescent="0.2">
      <c r="A280" s="37" t="s">
        <v>62</v>
      </c>
      <c r="B280" t="s">
        <v>113</v>
      </c>
      <c r="C280" s="16">
        <v>32110027.850000001</v>
      </c>
      <c r="D280" s="38">
        <v>3.5098349999999998</v>
      </c>
      <c r="E280" s="16">
        <v>1127009.023762</v>
      </c>
      <c r="F280" s="16">
        <v>30983018.826237999</v>
      </c>
      <c r="G280" s="16">
        <v>1024482.65</v>
      </c>
      <c r="H280" s="16">
        <v>102526.373762</v>
      </c>
      <c r="I280" s="16">
        <v>-23334.02448</v>
      </c>
      <c r="J280" s="16">
        <v>34745.220129000001</v>
      </c>
      <c r="K280" s="39">
        <v>91115.178113000002</v>
      </c>
    </row>
    <row r="281" spans="1:11" ht="12" x14ac:dyDescent="0.2">
      <c r="A281" s="37" t="s">
        <v>62</v>
      </c>
      <c r="B281" t="s">
        <v>114</v>
      </c>
      <c r="C281" s="16">
        <v>7141961.2699999996</v>
      </c>
      <c r="D281" s="38">
        <v>-1.338042</v>
      </c>
      <c r="E281" s="16">
        <v>-95562.449710000001</v>
      </c>
      <c r="F281" s="16">
        <v>7237523.7197099999</v>
      </c>
      <c r="G281" s="16">
        <v>-52041.07</v>
      </c>
      <c r="H281" s="16">
        <v>-43521.379710000001</v>
      </c>
      <c r="I281" s="16">
        <v>-41004.865414</v>
      </c>
      <c r="J281" s="16">
        <v>-4060.5956000000001</v>
      </c>
      <c r="K281" s="39">
        <v>1544.081304</v>
      </c>
    </row>
    <row r="282" spans="1:11" ht="12" x14ac:dyDescent="0.2">
      <c r="A282" s="37" t="s">
        <v>62</v>
      </c>
      <c r="B282" t="s">
        <v>115</v>
      </c>
      <c r="C282" s="16">
        <v>95964.42</v>
      </c>
      <c r="D282" s="38">
        <v>7.2363999999999998E-2</v>
      </c>
      <c r="E282" s="16">
        <v>69.443987000000007</v>
      </c>
      <c r="F282" s="16">
        <v>95894.976013000007</v>
      </c>
      <c r="G282" s="16">
        <v>0</v>
      </c>
      <c r="H282" s="16">
        <v>69.443987000000007</v>
      </c>
      <c r="I282" s="16">
        <v>7.5818490000000001</v>
      </c>
      <c r="J282" s="16">
        <v>61.260145000000001</v>
      </c>
      <c r="K282" s="39">
        <v>0.601993</v>
      </c>
    </row>
    <row r="283" spans="1:11" ht="12" x14ac:dyDescent="0.2">
      <c r="A283" s="37" t="s">
        <v>62</v>
      </c>
      <c r="B283" t="s">
        <v>116</v>
      </c>
      <c r="C283" s="16">
        <v>106647.98</v>
      </c>
      <c r="D283" s="38">
        <v>29.970569999999999</v>
      </c>
      <c r="E283" s="16">
        <v>31963.007183999998</v>
      </c>
      <c r="F283" s="16">
        <v>74684.972815999994</v>
      </c>
      <c r="G283" s="16">
        <v>18275.43</v>
      </c>
      <c r="H283" s="16">
        <v>13687.577184</v>
      </c>
      <c r="I283" s="16">
        <v>20757.13609</v>
      </c>
      <c r="J283" s="16">
        <v>734.25514399999997</v>
      </c>
      <c r="K283" s="39">
        <v>-7803.81405</v>
      </c>
    </row>
    <row r="284" spans="1:11" ht="12" x14ac:dyDescent="0.2">
      <c r="A284" s="37" t="s">
        <v>62</v>
      </c>
      <c r="B284" t="s">
        <v>117</v>
      </c>
      <c r="C284" s="16">
        <v>57624.37</v>
      </c>
      <c r="D284" s="38">
        <v>2.708323</v>
      </c>
      <c r="E284" s="16">
        <v>1560.654352</v>
      </c>
      <c r="F284" s="16">
        <v>56063.715647999998</v>
      </c>
      <c r="G284" s="16">
        <v>15845.65</v>
      </c>
      <c r="H284" s="16">
        <v>-14284.995648</v>
      </c>
      <c r="I284" s="16">
        <v>-14297.184582</v>
      </c>
      <c r="J284" s="16">
        <v>12.024305999999999</v>
      </c>
      <c r="K284" s="39">
        <v>0.164628</v>
      </c>
    </row>
    <row r="285" spans="1:11" ht="12" x14ac:dyDescent="0.2">
      <c r="A285" s="37" t="s">
        <v>63</v>
      </c>
      <c r="B285" t="s">
        <v>113</v>
      </c>
      <c r="C285" s="16">
        <v>137898.32999999999</v>
      </c>
      <c r="D285" s="38">
        <v>3.5098349999999998</v>
      </c>
      <c r="E285" s="16">
        <v>4840.0039699999998</v>
      </c>
      <c r="F285" s="16">
        <v>133058.32603</v>
      </c>
      <c r="G285" s="16">
        <v>3665.07</v>
      </c>
      <c r="H285" s="16">
        <v>1174.93397</v>
      </c>
      <c r="I285" s="16">
        <v>634.41937399999995</v>
      </c>
      <c r="J285" s="16">
        <v>149.21531200000001</v>
      </c>
      <c r="K285" s="39">
        <v>391.299284</v>
      </c>
    </row>
    <row r="286" spans="1:11" ht="12" x14ac:dyDescent="0.2">
      <c r="A286" s="37" t="s">
        <v>63</v>
      </c>
      <c r="B286" t="s">
        <v>114</v>
      </c>
      <c r="C286" s="16">
        <v>10694.94</v>
      </c>
      <c r="D286" s="38">
        <v>-1.338042</v>
      </c>
      <c r="E286" s="16">
        <v>-143.102801</v>
      </c>
      <c r="F286" s="16">
        <v>10838.042801</v>
      </c>
      <c r="G286" s="16">
        <v>-84.2</v>
      </c>
      <c r="H286" s="16">
        <v>-58.902800999999997</v>
      </c>
      <c r="I286" s="16">
        <v>-54.970863999999999</v>
      </c>
      <c r="J286" s="16">
        <v>-6.244167</v>
      </c>
      <c r="K286" s="39">
        <v>2.31223</v>
      </c>
    </row>
    <row r="287" spans="1:11" ht="12" x14ac:dyDescent="0.2">
      <c r="A287" s="37" t="s">
        <v>63</v>
      </c>
      <c r="B287" t="s">
        <v>115</v>
      </c>
      <c r="C287" s="16">
        <v>40.11</v>
      </c>
      <c r="D287" s="38">
        <v>7.2363999999999998E-2</v>
      </c>
      <c r="E287" s="16">
        <v>2.9024999999999999E-2</v>
      </c>
      <c r="F287" s="16">
        <v>40.080975000000002</v>
      </c>
      <c r="G287" s="16">
        <v>0</v>
      </c>
      <c r="H287" s="16">
        <v>2.9024999999999999E-2</v>
      </c>
      <c r="I287" s="16">
        <v>3.1679999999999998E-3</v>
      </c>
      <c r="J287" s="16">
        <v>2.5604999999999999E-2</v>
      </c>
      <c r="K287" s="39">
        <v>2.52E-4</v>
      </c>
    </row>
    <row r="288" spans="1:11" ht="12" x14ac:dyDescent="0.2">
      <c r="A288" s="37" t="s">
        <v>63</v>
      </c>
      <c r="B288" t="s">
        <v>116</v>
      </c>
      <c r="C288" s="16">
        <v>85.04</v>
      </c>
      <c r="D288" s="38">
        <v>29.970569999999999</v>
      </c>
      <c r="E288" s="16">
        <v>25.486972000000002</v>
      </c>
      <c r="F288" s="16">
        <v>59.553027999999998</v>
      </c>
      <c r="G288" s="16">
        <v>15.88</v>
      </c>
      <c r="H288" s="16">
        <v>9.6069720000000007</v>
      </c>
      <c r="I288" s="16">
        <v>15.244166</v>
      </c>
      <c r="J288" s="16">
        <v>0.58548699999999998</v>
      </c>
      <c r="K288" s="39">
        <v>-6.2226809999999997</v>
      </c>
    </row>
    <row r="289" spans="1:11" ht="12" x14ac:dyDescent="0.2">
      <c r="A289" s="37" t="s">
        <v>63</v>
      </c>
      <c r="B289" t="s">
        <v>117</v>
      </c>
      <c r="C289" s="16">
        <v>46511.3</v>
      </c>
      <c r="D289" s="38">
        <v>2.708323</v>
      </c>
      <c r="E289" s="16">
        <v>1259.6764659999999</v>
      </c>
      <c r="F289" s="16">
        <v>45251.623533999998</v>
      </c>
      <c r="G289" s="16">
        <v>14365.73</v>
      </c>
      <c r="H289" s="16">
        <v>-13106.053534000001</v>
      </c>
      <c r="I289" s="16">
        <v>-13115.89179</v>
      </c>
      <c r="J289" s="16">
        <v>9.7053750000000001</v>
      </c>
      <c r="K289" s="39">
        <v>0.132881</v>
      </c>
    </row>
    <row r="290" spans="1:11" ht="12" x14ac:dyDescent="0.2">
      <c r="A290" s="37" t="s">
        <v>64</v>
      </c>
      <c r="B290" t="s">
        <v>113</v>
      </c>
      <c r="C290" s="16">
        <v>100847.67999999999</v>
      </c>
      <c r="D290" s="38">
        <v>3.5098349999999998</v>
      </c>
      <c r="E290" s="16">
        <v>3539.5872570000001</v>
      </c>
      <c r="F290" s="16">
        <v>97308.092743000001</v>
      </c>
      <c r="G290" s="16">
        <v>2655.55</v>
      </c>
      <c r="H290" s="16">
        <v>884.03725699999995</v>
      </c>
      <c r="I290" s="16">
        <v>488.74861900000002</v>
      </c>
      <c r="J290" s="16">
        <v>109.124005</v>
      </c>
      <c r="K290" s="39">
        <v>286.16463299999998</v>
      </c>
    </row>
    <row r="291" spans="1:11" ht="12" x14ac:dyDescent="0.2">
      <c r="A291" s="37" t="s">
        <v>64</v>
      </c>
      <c r="B291" t="s">
        <v>114</v>
      </c>
      <c r="C291" s="16">
        <v>18078.48</v>
      </c>
      <c r="D291" s="38">
        <v>-1.338042</v>
      </c>
      <c r="E291" s="16">
        <v>-241.89767599999999</v>
      </c>
      <c r="F291" s="16">
        <v>18320.377676</v>
      </c>
      <c r="G291" s="16">
        <v>-132.16</v>
      </c>
      <c r="H291" s="16">
        <v>-109.73767599999999</v>
      </c>
      <c r="I291" s="16">
        <v>-103.17385299999999</v>
      </c>
      <c r="J291" s="16">
        <v>-10.472363</v>
      </c>
      <c r="K291" s="39">
        <v>3.9085399999999999</v>
      </c>
    </row>
    <row r="292" spans="1:11" ht="12" x14ac:dyDescent="0.2">
      <c r="A292" s="37" t="s">
        <v>64</v>
      </c>
      <c r="B292" t="s">
        <v>115</v>
      </c>
      <c r="C292" s="16">
        <v>86.49</v>
      </c>
      <c r="D292" s="38">
        <v>7.2363999999999998E-2</v>
      </c>
      <c r="E292" s="16">
        <v>6.2588000000000005E-2</v>
      </c>
      <c r="F292" s="16">
        <v>86.427412000000004</v>
      </c>
      <c r="G292" s="16">
        <v>0</v>
      </c>
      <c r="H292" s="16">
        <v>6.2588000000000005E-2</v>
      </c>
      <c r="I292" s="16">
        <v>6.8320000000000004E-3</v>
      </c>
      <c r="J292" s="16">
        <v>5.5212999999999998E-2</v>
      </c>
      <c r="K292" s="39">
        <v>5.4299999999999997E-4</v>
      </c>
    </row>
    <row r="293" spans="1:11" ht="12" x14ac:dyDescent="0.2">
      <c r="A293" s="37" t="s">
        <v>64</v>
      </c>
      <c r="B293" t="s">
        <v>116</v>
      </c>
      <c r="C293" s="16">
        <v>119.77</v>
      </c>
      <c r="D293" s="38">
        <v>29.970569999999999</v>
      </c>
      <c r="E293" s="16">
        <v>35.895750999999997</v>
      </c>
      <c r="F293" s="16">
        <v>83.874249000000006</v>
      </c>
      <c r="G293" s="16">
        <v>23.7</v>
      </c>
      <c r="H293" s="16">
        <v>12.195751</v>
      </c>
      <c r="I293" s="16">
        <v>20.135152000000001</v>
      </c>
      <c r="J293" s="16">
        <v>0.82459800000000005</v>
      </c>
      <c r="K293" s="39">
        <v>-8.7639990000000001</v>
      </c>
    </row>
    <row r="294" spans="1:11" ht="12" x14ac:dyDescent="0.2">
      <c r="A294" s="37" t="s">
        <v>64</v>
      </c>
      <c r="B294" t="s">
        <v>117</v>
      </c>
      <c r="C294" s="16">
        <v>66910.75</v>
      </c>
      <c r="D294" s="38">
        <v>2.708323</v>
      </c>
      <c r="E294" s="16">
        <v>1812.1595629999999</v>
      </c>
      <c r="F294" s="16">
        <v>65098.590436999999</v>
      </c>
      <c r="G294" s="16">
        <v>20217.77</v>
      </c>
      <c r="H294" s="16">
        <v>-18405.610436999999</v>
      </c>
      <c r="I294" s="16">
        <v>-18419.763660000001</v>
      </c>
      <c r="J294" s="16">
        <v>13.962068</v>
      </c>
      <c r="K294" s="39">
        <v>0.19115499999999999</v>
      </c>
    </row>
    <row r="295" spans="1:11" ht="12" x14ac:dyDescent="0.2">
      <c r="A295" s="37" t="s">
        <v>11</v>
      </c>
      <c r="B295" t="s">
        <v>113</v>
      </c>
      <c r="C295" s="16">
        <v>1463681.46</v>
      </c>
      <c r="D295" s="38">
        <v>3.5098349999999998</v>
      </c>
      <c r="E295" s="16">
        <v>51372.805438000003</v>
      </c>
      <c r="F295" s="16">
        <v>1412308.654562</v>
      </c>
      <c r="G295" s="16">
        <v>47486.97</v>
      </c>
      <c r="H295" s="16">
        <v>3885.8354380000001</v>
      </c>
      <c r="I295" s="16">
        <v>-1851.2985289999999</v>
      </c>
      <c r="J295" s="16">
        <v>1583.8022550000001</v>
      </c>
      <c r="K295" s="39">
        <v>4153.3317120000002</v>
      </c>
    </row>
    <row r="296" spans="1:11" ht="12" x14ac:dyDescent="0.2">
      <c r="A296" s="37" t="s">
        <v>11</v>
      </c>
      <c r="B296" t="s">
        <v>114</v>
      </c>
      <c r="C296" s="16">
        <v>181526.48</v>
      </c>
      <c r="D296" s="38">
        <v>-1.338042</v>
      </c>
      <c r="E296" s="16">
        <v>-2428.9007539999998</v>
      </c>
      <c r="F296" s="16">
        <v>183955.38075400001</v>
      </c>
      <c r="G296" s="16">
        <v>-1228.4000000000001</v>
      </c>
      <c r="H296" s="16">
        <v>-1200.5007539999999</v>
      </c>
      <c r="I296" s="16">
        <v>-1136.6182960000001</v>
      </c>
      <c r="J296" s="16">
        <v>-103.12821</v>
      </c>
      <c r="K296" s="39">
        <v>39.245752000000003</v>
      </c>
    </row>
    <row r="297" spans="1:11" ht="12" x14ac:dyDescent="0.2">
      <c r="A297" s="37" t="s">
        <v>11</v>
      </c>
      <c r="B297" t="s">
        <v>115</v>
      </c>
      <c r="C297" s="16">
        <v>2772.56</v>
      </c>
      <c r="D297" s="38">
        <v>7.2363999999999998E-2</v>
      </c>
      <c r="E297" s="16">
        <v>2.0063439999999999</v>
      </c>
      <c r="F297" s="16">
        <v>2770.553656</v>
      </c>
      <c r="G297" s="16">
        <v>0</v>
      </c>
      <c r="H297" s="16">
        <v>2.0063439999999999</v>
      </c>
      <c r="I297" s="16">
        <v>0.21904599999999999</v>
      </c>
      <c r="J297" s="16">
        <v>1.7699050000000001</v>
      </c>
      <c r="K297" s="39">
        <v>1.7392999999999999E-2</v>
      </c>
    </row>
    <row r="298" spans="1:11" ht="12" x14ac:dyDescent="0.2">
      <c r="A298" s="37" t="s">
        <v>11</v>
      </c>
      <c r="B298" t="s">
        <v>116</v>
      </c>
      <c r="C298" s="16">
        <v>2611.65</v>
      </c>
      <c r="D298" s="38">
        <v>29.970569999999999</v>
      </c>
      <c r="E298" s="16">
        <v>782.72638400000005</v>
      </c>
      <c r="F298" s="16">
        <v>1828.923616</v>
      </c>
      <c r="G298" s="16">
        <v>510.1</v>
      </c>
      <c r="H298" s="16">
        <v>272.62638399999997</v>
      </c>
      <c r="I298" s="16">
        <v>445.74933900000002</v>
      </c>
      <c r="J298" s="16">
        <v>17.980813999999999</v>
      </c>
      <c r="K298" s="39">
        <v>-191.103769</v>
      </c>
    </row>
    <row r="299" spans="1:11" ht="12" x14ac:dyDescent="0.2">
      <c r="A299" s="37" t="s">
        <v>11</v>
      </c>
      <c r="B299" t="s">
        <v>117</v>
      </c>
      <c r="C299" s="16">
        <v>1982.61</v>
      </c>
      <c r="D299" s="38">
        <v>2.708323</v>
      </c>
      <c r="E299" s="16">
        <v>53.695492000000002</v>
      </c>
      <c r="F299" s="16">
        <v>1928.9145080000001</v>
      </c>
      <c r="G299" s="16">
        <v>558.04999999999995</v>
      </c>
      <c r="H299" s="16">
        <v>-504.35450800000001</v>
      </c>
      <c r="I299" s="16">
        <v>-504.77387700000003</v>
      </c>
      <c r="J299" s="16">
        <v>0.41370499999999999</v>
      </c>
      <c r="K299" s="39">
        <v>5.6639999999999998E-3</v>
      </c>
    </row>
    <row r="300" spans="1:11" ht="12" x14ac:dyDescent="0.2">
      <c r="A300" s="37" t="s">
        <v>65</v>
      </c>
      <c r="B300" t="s">
        <v>113</v>
      </c>
      <c r="C300" s="16">
        <v>191573.15</v>
      </c>
      <c r="D300" s="38">
        <v>3.5098349999999998</v>
      </c>
      <c r="E300" s="16">
        <v>6723.9016350000002</v>
      </c>
      <c r="F300" s="16">
        <v>184849.24836500001</v>
      </c>
      <c r="G300" s="16">
        <v>5827.69</v>
      </c>
      <c r="H300" s="16">
        <v>896.211635</v>
      </c>
      <c r="I300" s="16">
        <v>145.30998299999999</v>
      </c>
      <c r="J300" s="16">
        <v>207.295095</v>
      </c>
      <c r="K300" s="39">
        <v>543.60655699999995</v>
      </c>
    </row>
    <row r="301" spans="1:11" ht="12" x14ac:dyDescent="0.2">
      <c r="A301" s="37" t="s">
        <v>65</v>
      </c>
      <c r="B301" t="s">
        <v>114</v>
      </c>
      <c r="C301" s="16">
        <v>3971</v>
      </c>
      <c r="D301" s="38">
        <v>-1.338042</v>
      </c>
      <c r="E301" s="16">
        <v>-53.133651999999998</v>
      </c>
      <c r="F301" s="16">
        <v>4024.133652</v>
      </c>
      <c r="G301" s="16">
        <v>9.91</v>
      </c>
      <c r="H301" s="16">
        <v>-63.043652000000002</v>
      </c>
      <c r="I301" s="16">
        <v>-61.763359000000001</v>
      </c>
      <c r="J301" s="16">
        <v>-2.1388180000000001</v>
      </c>
      <c r="K301" s="39">
        <v>0.85852499999999998</v>
      </c>
    </row>
    <row r="302" spans="1:11" ht="12" x14ac:dyDescent="0.2">
      <c r="A302" s="37" t="s">
        <v>65</v>
      </c>
      <c r="B302" t="s">
        <v>115</v>
      </c>
      <c r="C302" s="16">
        <v>89.79</v>
      </c>
      <c r="D302" s="38">
        <v>7.2363999999999998E-2</v>
      </c>
      <c r="E302" s="16">
        <v>6.4976000000000006E-2</v>
      </c>
      <c r="F302" s="16">
        <v>89.725024000000005</v>
      </c>
      <c r="G302" s="16">
        <v>0</v>
      </c>
      <c r="H302" s="16">
        <v>6.4976000000000006E-2</v>
      </c>
      <c r="I302" s="16">
        <v>7.1000000000000004E-3</v>
      </c>
      <c r="J302" s="16">
        <v>5.7313000000000003E-2</v>
      </c>
      <c r="K302" s="39">
        <v>5.6300000000000002E-4</v>
      </c>
    </row>
    <row r="303" spans="1:11" ht="12" x14ac:dyDescent="0.2">
      <c r="A303" s="37" t="s">
        <v>65</v>
      </c>
      <c r="B303" t="s">
        <v>116</v>
      </c>
      <c r="C303" s="16">
        <v>76.22</v>
      </c>
      <c r="D303" s="38">
        <v>29.970569999999999</v>
      </c>
      <c r="E303" s="16">
        <v>22.843568000000001</v>
      </c>
      <c r="F303" s="16">
        <v>53.376432000000001</v>
      </c>
      <c r="G303" s="16">
        <v>6.61</v>
      </c>
      <c r="H303" s="16">
        <v>16.233568000000002</v>
      </c>
      <c r="I303" s="16">
        <v>21.286095</v>
      </c>
      <c r="J303" s="16">
        <v>0.52476299999999998</v>
      </c>
      <c r="K303" s="39">
        <v>-5.5772899999999996</v>
      </c>
    </row>
    <row r="304" spans="1:11" ht="12" x14ac:dyDescent="0.2">
      <c r="A304" s="37" t="s">
        <v>65</v>
      </c>
      <c r="B304" t="s">
        <v>117</v>
      </c>
      <c r="C304" s="16">
        <v>911.86</v>
      </c>
      <c r="D304" s="38">
        <v>2.708323</v>
      </c>
      <c r="E304" s="16">
        <v>24.696118999999999</v>
      </c>
      <c r="F304" s="16">
        <v>887.16388099999995</v>
      </c>
      <c r="G304" s="16">
        <v>310.07</v>
      </c>
      <c r="H304" s="16">
        <v>-285.37388099999998</v>
      </c>
      <c r="I304" s="16">
        <v>-285.56676199999998</v>
      </c>
      <c r="J304" s="16">
        <v>0.190275</v>
      </c>
      <c r="K304" s="39">
        <v>2.6059999999999998E-3</v>
      </c>
    </row>
    <row r="305" spans="1:11" ht="12" x14ac:dyDescent="0.2">
      <c r="A305" s="37" t="s">
        <v>66</v>
      </c>
      <c r="B305" t="s">
        <v>113</v>
      </c>
      <c r="C305" s="16">
        <v>1090969.55</v>
      </c>
      <c r="D305" s="38">
        <v>3.5098349999999998</v>
      </c>
      <c r="E305" s="16">
        <v>38291.232048999998</v>
      </c>
      <c r="F305" s="16">
        <v>1052678.3179510001</v>
      </c>
      <c r="G305" s="16">
        <v>34217.879999999997</v>
      </c>
      <c r="H305" s="16">
        <v>4073.3520490000001</v>
      </c>
      <c r="I305" s="16">
        <v>-202.87787800000001</v>
      </c>
      <c r="J305" s="16">
        <v>1180.5027809999999</v>
      </c>
      <c r="K305" s="39">
        <v>3095.7271460000002</v>
      </c>
    </row>
    <row r="306" spans="1:11" ht="12" x14ac:dyDescent="0.2">
      <c r="A306" s="37" t="s">
        <v>66</v>
      </c>
      <c r="B306" t="s">
        <v>114</v>
      </c>
      <c r="C306" s="16">
        <v>89738.43</v>
      </c>
      <c r="D306" s="38">
        <v>-1.338042</v>
      </c>
      <c r="E306" s="16">
        <v>-1200.7379880000001</v>
      </c>
      <c r="F306" s="16">
        <v>90939.167988000001</v>
      </c>
      <c r="G306" s="16">
        <v>-578.1</v>
      </c>
      <c r="H306" s="16">
        <v>-622.63798799999995</v>
      </c>
      <c r="I306" s="16">
        <v>-591.50997299999995</v>
      </c>
      <c r="J306" s="16">
        <v>-50.529328999999997</v>
      </c>
      <c r="K306" s="39">
        <v>19.401313999999999</v>
      </c>
    </row>
    <row r="307" spans="1:11" ht="12" x14ac:dyDescent="0.2">
      <c r="A307" s="37" t="s">
        <v>66</v>
      </c>
      <c r="B307" t="s">
        <v>115</v>
      </c>
      <c r="C307" s="16">
        <v>1366.86</v>
      </c>
      <c r="D307" s="38">
        <v>7.2363999999999998E-2</v>
      </c>
      <c r="E307" s="16">
        <v>0.98911899999999997</v>
      </c>
      <c r="F307" s="16">
        <v>1365.8708810000001</v>
      </c>
      <c r="G307" s="16">
        <v>0</v>
      </c>
      <c r="H307" s="16">
        <v>0.98911899999999997</v>
      </c>
      <c r="I307" s="16">
        <v>0.10799400000000001</v>
      </c>
      <c r="J307" s="16">
        <v>0.87255000000000005</v>
      </c>
      <c r="K307" s="39">
        <v>8.5749999999999993E-3</v>
      </c>
    </row>
    <row r="308" spans="1:11" ht="12" x14ac:dyDescent="0.2">
      <c r="A308" s="37" t="s">
        <v>66</v>
      </c>
      <c r="B308" t="s">
        <v>116</v>
      </c>
      <c r="C308" s="16">
        <v>1353.18</v>
      </c>
      <c r="D308" s="38">
        <v>29.970569999999999</v>
      </c>
      <c r="E308" s="16">
        <v>405.55575499999998</v>
      </c>
      <c r="F308" s="16">
        <v>947.62424499999997</v>
      </c>
      <c r="G308" s="16">
        <v>219.43</v>
      </c>
      <c r="H308" s="16">
        <v>186.125755</v>
      </c>
      <c r="I308" s="16">
        <v>275.82633600000003</v>
      </c>
      <c r="J308" s="16">
        <v>9.3164390000000008</v>
      </c>
      <c r="K308" s="39">
        <v>-99.017020000000002</v>
      </c>
    </row>
    <row r="309" spans="1:11" ht="12" x14ac:dyDescent="0.2">
      <c r="A309" s="37" t="s">
        <v>66</v>
      </c>
      <c r="B309" t="s">
        <v>117</v>
      </c>
      <c r="C309" s="16">
        <v>975.31</v>
      </c>
      <c r="D309" s="38">
        <v>2.708323</v>
      </c>
      <c r="E309" s="16">
        <v>26.414549999999998</v>
      </c>
      <c r="F309" s="16">
        <v>948.89544999999998</v>
      </c>
      <c r="G309" s="16">
        <v>270.99</v>
      </c>
      <c r="H309" s="16">
        <v>-244.57544999999999</v>
      </c>
      <c r="I309" s="16">
        <v>-244.78175200000001</v>
      </c>
      <c r="J309" s="16">
        <v>0.203515</v>
      </c>
      <c r="K309" s="39">
        <v>2.787E-3</v>
      </c>
    </row>
    <row r="310" spans="1:11" ht="12" x14ac:dyDescent="0.2">
      <c r="A310" s="37" t="s">
        <v>67</v>
      </c>
      <c r="B310" t="s">
        <v>113</v>
      </c>
      <c r="C310" s="16">
        <v>1266076.95</v>
      </c>
      <c r="D310" s="38">
        <v>3.5098349999999998</v>
      </c>
      <c r="E310" s="16">
        <v>44437.213013000001</v>
      </c>
      <c r="F310" s="16">
        <v>1221639.7369870001</v>
      </c>
      <c r="G310" s="16">
        <v>32160.23</v>
      </c>
      <c r="H310" s="16">
        <v>12276.983012999999</v>
      </c>
      <c r="I310" s="16">
        <v>7314.3915800000004</v>
      </c>
      <c r="J310" s="16">
        <v>1369.9808210000001</v>
      </c>
      <c r="K310" s="39">
        <v>3592.6106119999999</v>
      </c>
    </row>
    <row r="311" spans="1:11" ht="12" x14ac:dyDescent="0.2">
      <c r="A311" s="37" t="s">
        <v>67</v>
      </c>
      <c r="B311" t="s">
        <v>114</v>
      </c>
      <c r="C311" s="16">
        <v>89424.82</v>
      </c>
      <c r="D311" s="38">
        <v>-1.338042</v>
      </c>
      <c r="E311" s="16">
        <v>-1196.5417540000001</v>
      </c>
      <c r="F311" s="16">
        <v>90621.361753999998</v>
      </c>
      <c r="G311" s="16">
        <v>-636.75</v>
      </c>
      <c r="H311" s="16">
        <v>-559.79175399999997</v>
      </c>
      <c r="I311" s="16">
        <v>-528.59827600000006</v>
      </c>
      <c r="J311" s="16">
        <v>-50.526989999999998</v>
      </c>
      <c r="K311" s="39">
        <v>19.333511999999999</v>
      </c>
    </row>
    <row r="312" spans="1:11" ht="12" x14ac:dyDescent="0.2">
      <c r="A312" s="37" t="s">
        <v>67</v>
      </c>
      <c r="B312" t="s">
        <v>115</v>
      </c>
      <c r="C312" s="16">
        <v>1495.33</v>
      </c>
      <c r="D312" s="38">
        <v>7.2363999999999998E-2</v>
      </c>
      <c r="E312" s="16">
        <v>1.082085</v>
      </c>
      <c r="F312" s="16">
        <v>1494.2479149999999</v>
      </c>
      <c r="G312" s="16">
        <v>0</v>
      </c>
      <c r="H312" s="16">
        <v>1.082085</v>
      </c>
      <c r="I312" s="16">
        <v>0.11812300000000001</v>
      </c>
      <c r="J312" s="16">
        <v>0.95458200000000004</v>
      </c>
      <c r="K312" s="39">
        <v>9.3799999999999994E-3</v>
      </c>
    </row>
    <row r="313" spans="1:11" ht="12" x14ac:dyDescent="0.2">
      <c r="A313" s="37" t="s">
        <v>67</v>
      </c>
      <c r="B313" t="s">
        <v>116</v>
      </c>
      <c r="C313" s="16">
        <v>1969.45</v>
      </c>
      <c r="D313" s="38">
        <v>29.970569999999999</v>
      </c>
      <c r="E313" s="16">
        <v>590.25538500000005</v>
      </c>
      <c r="F313" s="16">
        <v>1379.1946150000001</v>
      </c>
      <c r="G313" s="16">
        <v>637.27</v>
      </c>
      <c r="H313" s="16">
        <v>-47.014614999999999</v>
      </c>
      <c r="I313" s="16">
        <v>83.537719999999993</v>
      </c>
      <c r="J313" s="16">
        <v>13.559364</v>
      </c>
      <c r="K313" s="39">
        <v>-144.11169899999999</v>
      </c>
    </row>
    <row r="314" spans="1:11" ht="12" x14ac:dyDescent="0.2">
      <c r="A314" s="37" t="s">
        <v>67</v>
      </c>
      <c r="B314" t="s">
        <v>117</v>
      </c>
      <c r="C314" s="16">
        <v>2997.24</v>
      </c>
      <c r="D314" s="38">
        <v>2.708323</v>
      </c>
      <c r="E314" s="16">
        <v>81.174954999999997</v>
      </c>
      <c r="F314" s="16">
        <v>2916.0650449999998</v>
      </c>
      <c r="G314" s="16">
        <v>904.86</v>
      </c>
      <c r="H314" s="16">
        <v>-823.68504499999995</v>
      </c>
      <c r="I314" s="16">
        <v>-824.31903299999999</v>
      </c>
      <c r="J314" s="16">
        <v>0.62542500000000001</v>
      </c>
      <c r="K314" s="39">
        <v>8.5629999999999994E-3</v>
      </c>
    </row>
    <row r="315" spans="1:11" ht="12" x14ac:dyDescent="0.2">
      <c r="A315" s="37" t="s">
        <v>68</v>
      </c>
      <c r="B315" t="s">
        <v>113</v>
      </c>
      <c r="C315" s="16">
        <v>13797.85</v>
      </c>
      <c r="D315" s="38">
        <v>3.5098349999999998</v>
      </c>
      <c r="E315" s="16">
        <v>484.28178000000003</v>
      </c>
      <c r="F315" s="16">
        <v>13313.568219999999</v>
      </c>
      <c r="G315" s="16">
        <v>1733.01</v>
      </c>
      <c r="H315" s="16">
        <v>-1248.72822</v>
      </c>
      <c r="I315" s="16">
        <v>-1302.811103</v>
      </c>
      <c r="J315" s="16">
        <v>14.930206</v>
      </c>
      <c r="K315" s="39">
        <v>39.152676999999997</v>
      </c>
    </row>
    <row r="316" spans="1:11" ht="12" x14ac:dyDescent="0.2">
      <c r="A316" s="37" t="s">
        <v>68</v>
      </c>
      <c r="B316" t="s">
        <v>114</v>
      </c>
      <c r="C316" s="16">
        <v>117.83</v>
      </c>
      <c r="D316" s="38">
        <v>-1.338042</v>
      </c>
      <c r="E316" s="16">
        <v>-1.5766150000000001</v>
      </c>
      <c r="F316" s="16">
        <v>119.406615</v>
      </c>
      <c r="G316" s="16">
        <v>0.95</v>
      </c>
      <c r="H316" s="16">
        <v>-2.5266150000000001</v>
      </c>
      <c r="I316" s="16">
        <v>-2.4990459999999999</v>
      </c>
      <c r="J316" s="16">
        <v>-5.3044000000000001E-2</v>
      </c>
      <c r="K316" s="39">
        <v>2.5475000000000001E-2</v>
      </c>
    </row>
    <row r="317" spans="1:11" ht="12" x14ac:dyDescent="0.2">
      <c r="A317" s="37" t="s">
        <v>68</v>
      </c>
      <c r="B317" t="s">
        <v>115</v>
      </c>
      <c r="C317" s="16">
        <v>1.26</v>
      </c>
      <c r="D317" s="38">
        <v>7.2363999999999998E-2</v>
      </c>
      <c r="E317" s="16">
        <v>9.1200000000000005E-4</v>
      </c>
      <c r="F317" s="16">
        <v>1.259088</v>
      </c>
      <c r="G317" s="16">
        <v>0</v>
      </c>
      <c r="H317" s="16">
        <v>9.1200000000000005E-4</v>
      </c>
      <c r="I317" s="16">
        <v>1E-4</v>
      </c>
      <c r="J317" s="16">
        <v>8.0400000000000003E-4</v>
      </c>
      <c r="K317" s="39">
        <v>7.9999999999999996E-6</v>
      </c>
    </row>
    <row r="318" spans="1:11" ht="12" x14ac:dyDescent="0.2">
      <c r="A318" s="37" t="s">
        <v>68</v>
      </c>
      <c r="B318" t="s">
        <v>116</v>
      </c>
      <c r="C318" s="16">
        <v>2.5299999999999998</v>
      </c>
      <c r="D318" s="38">
        <v>29.970569999999999</v>
      </c>
      <c r="E318" s="16">
        <v>0.75825500000000001</v>
      </c>
      <c r="F318" s="16">
        <v>1.7717449999999999</v>
      </c>
      <c r="G318" s="16">
        <v>0.33</v>
      </c>
      <c r="H318" s="16">
        <v>0.428255</v>
      </c>
      <c r="I318" s="16">
        <v>0.595966</v>
      </c>
      <c r="J318" s="16">
        <v>1.7419E-2</v>
      </c>
      <c r="K318" s="39">
        <v>-0.18512999999999999</v>
      </c>
    </row>
    <row r="319" spans="1:11" ht="12" x14ac:dyDescent="0.2">
      <c r="A319" s="37" t="s">
        <v>68</v>
      </c>
      <c r="B319" t="s">
        <v>117</v>
      </c>
      <c r="C319" s="16">
        <v>1545.95</v>
      </c>
      <c r="D319" s="38">
        <v>2.708323</v>
      </c>
      <c r="E319" s="16">
        <v>41.869326999999998</v>
      </c>
      <c r="F319" s="16">
        <v>1504.0806729999999</v>
      </c>
      <c r="G319" s="16">
        <v>604</v>
      </c>
      <c r="H319" s="16">
        <v>-562.130673</v>
      </c>
      <c r="I319" s="16">
        <v>-562.45767799999999</v>
      </c>
      <c r="J319" s="16">
        <v>0.32258900000000001</v>
      </c>
      <c r="K319" s="39">
        <v>4.4159999999999998E-3</v>
      </c>
    </row>
    <row r="320" spans="1:11" ht="12" x14ac:dyDescent="0.2">
      <c r="A320" s="37" t="s">
        <v>69</v>
      </c>
      <c r="B320" t="s">
        <v>113</v>
      </c>
      <c r="C320" s="16">
        <v>771097.16</v>
      </c>
      <c r="D320" s="38">
        <v>3.5098349999999998</v>
      </c>
      <c r="E320" s="16">
        <v>27064.238673</v>
      </c>
      <c r="F320" s="16">
        <v>744032.92132700002</v>
      </c>
      <c r="G320" s="16">
        <v>18363.63</v>
      </c>
      <c r="H320" s="16">
        <v>8700.6086730000006</v>
      </c>
      <c r="I320" s="16">
        <v>5678.1698230000002</v>
      </c>
      <c r="J320" s="16">
        <v>834.37923799999999</v>
      </c>
      <c r="K320" s="39">
        <v>2188.059612</v>
      </c>
    </row>
    <row r="321" spans="1:11" ht="12" x14ac:dyDescent="0.2">
      <c r="A321" s="37" t="s">
        <v>69</v>
      </c>
      <c r="B321" t="s">
        <v>114</v>
      </c>
      <c r="C321" s="16">
        <v>28311.52</v>
      </c>
      <c r="D321" s="38">
        <v>-1.338042</v>
      </c>
      <c r="E321" s="16">
        <v>-378.82006100000001</v>
      </c>
      <c r="F321" s="16">
        <v>28690.340060999999</v>
      </c>
      <c r="G321" s="16">
        <v>-182.18</v>
      </c>
      <c r="H321" s="16">
        <v>-196.640061</v>
      </c>
      <c r="I321" s="16">
        <v>-186.108892</v>
      </c>
      <c r="J321" s="16">
        <v>-16.652077999999999</v>
      </c>
      <c r="K321" s="39">
        <v>6.1209090000000002</v>
      </c>
    </row>
    <row r="322" spans="1:11" ht="12" x14ac:dyDescent="0.2">
      <c r="A322" s="37" t="s">
        <v>69</v>
      </c>
      <c r="B322" t="s">
        <v>115</v>
      </c>
      <c r="C322" s="16">
        <v>701.35</v>
      </c>
      <c r="D322" s="38">
        <v>7.2363999999999998E-2</v>
      </c>
      <c r="E322" s="16">
        <v>0.50752699999999995</v>
      </c>
      <c r="F322" s="16">
        <v>700.84247300000004</v>
      </c>
      <c r="G322" s="16">
        <v>0</v>
      </c>
      <c r="H322" s="16">
        <v>0.50752699999999995</v>
      </c>
      <c r="I322" s="16">
        <v>5.5399999999999998E-2</v>
      </c>
      <c r="J322" s="16">
        <v>0.44772699999999999</v>
      </c>
      <c r="K322" s="39">
        <v>4.4000000000000003E-3</v>
      </c>
    </row>
    <row r="323" spans="1:11" ht="12" x14ac:dyDescent="0.2">
      <c r="A323" s="37" t="s">
        <v>69</v>
      </c>
      <c r="B323" t="s">
        <v>116</v>
      </c>
      <c r="C323" s="16">
        <v>638.96</v>
      </c>
      <c r="D323" s="38">
        <v>29.970569999999999</v>
      </c>
      <c r="E323" s="16">
        <v>191.49995200000001</v>
      </c>
      <c r="F323" s="16">
        <v>447.46004799999997</v>
      </c>
      <c r="G323" s="16">
        <v>248.67</v>
      </c>
      <c r="H323" s="16">
        <v>-57.170048000000001</v>
      </c>
      <c r="I323" s="16">
        <v>-14.814202</v>
      </c>
      <c r="J323" s="16">
        <v>4.3991429999999996</v>
      </c>
      <c r="K323" s="39">
        <v>-46.754989000000002</v>
      </c>
    </row>
    <row r="324" spans="1:11" ht="12" x14ac:dyDescent="0.2">
      <c r="A324" s="37" t="s">
        <v>69</v>
      </c>
      <c r="B324" t="s">
        <v>117</v>
      </c>
      <c r="C324" s="16">
        <v>1524.7</v>
      </c>
      <c r="D324" s="38">
        <v>2.708323</v>
      </c>
      <c r="E324" s="16">
        <v>41.293807999999999</v>
      </c>
      <c r="F324" s="16">
        <v>1483.4061919999999</v>
      </c>
      <c r="G324" s="16">
        <v>372.81</v>
      </c>
      <c r="H324" s="16">
        <v>-331.51619199999999</v>
      </c>
      <c r="I324" s="16">
        <v>-331.83870200000001</v>
      </c>
      <c r="J324" s="16">
        <v>0.31815500000000002</v>
      </c>
      <c r="K324" s="39">
        <v>4.3550000000000004E-3</v>
      </c>
    </row>
    <row r="325" spans="1:11" ht="12" x14ac:dyDescent="0.2">
      <c r="A325" s="37" t="s">
        <v>70</v>
      </c>
      <c r="B325" t="s">
        <v>113</v>
      </c>
      <c r="C325" s="16">
        <v>3440309.85</v>
      </c>
      <c r="D325" s="38">
        <v>3.5098349999999998</v>
      </c>
      <c r="E325" s="16">
        <v>120749.20219900001</v>
      </c>
      <c r="F325" s="16">
        <v>3319560.6478010002</v>
      </c>
      <c r="G325" s="16">
        <v>103311.12</v>
      </c>
      <c r="H325" s="16">
        <v>17438.082199</v>
      </c>
      <c r="I325" s="16">
        <v>3953.236598</v>
      </c>
      <c r="J325" s="16">
        <v>3722.6477540000001</v>
      </c>
      <c r="K325" s="39">
        <v>9762.1978469999995</v>
      </c>
    </row>
    <row r="326" spans="1:11" ht="12" x14ac:dyDescent="0.2">
      <c r="A326" s="37" t="s">
        <v>70</v>
      </c>
      <c r="B326" t="s">
        <v>114</v>
      </c>
      <c r="C326" s="16">
        <v>2566.35</v>
      </c>
      <c r="D326" s="38">
        <v>-1.338042</v>
      </c>
      <c r="E326" s="16">
        <v>-34.338844000000002</v>
      </c>
      <c r="F326" s="16">
        <v>2600.6888439999998</v>
      </c>
      <c r="G326" s="16">
        <v>-15.23</v>
      </c>
      <c r="H326" s="16">
        <v>-19.108844000000001</v>
      </c>
      <c r="I326" s="16">
        <v>-18.277025999999999</v>
      </c>
      <c r="J326" s="16">
        <v>-1.3866590000000001</v>
      </c>
      <c r="K326" s="39">
        <v>0.55484100000000003</v>
      </c>
    </row>
    <row r="327" spans="1:11" ht="12" x14ac:dyDescent="0.2">
      <c r="A327" s="37" t="s">
        <v>70</v>
      </c>
      <c r="B327" t="s">
        <v>115</v>
      </c>
      <c r="C327" s="16">
        <v>50.81</v>
      </c>
      <c r="D327" s="38">
        <v>7.2363999999999998E-2</v>
      </c>
      <c r="E327" s="16">
        <v>3.6768000000000002E-2</v>
      </c>
      <c r="F327" s="16">
        <v>50.773232</v>
      </c>
      <c r="G327" s="16">
        <v>0</v>
      </c>
      <c r="H327" s="16">
        <v>3.6768000000000002E-2</v>
      </c>
      <c r="I327" s="16">
        <v>4.0150000000000003E-3</v>
      </c>
      <c r="J327" s="16">
        <v>3.2433999999999998E-2</v>
      </c>
      <c r="K327" s="39">
        <v>3.19E-4</v>
      </c>
    </row>
    <row r="328" spans="1:11" ht="12" x14ac:dyDescent="0.2">
      <c r="A328" s="37" t="s">
        <v>70</v>
      </c>
      <c r="B328" t="s">
        <v>116</v>
      </c>
      <c r="C328" s="16">
        <v>30.43</v>
      </c>
      <c r="D328" s="38">
        <v>29.970569999999999</v>
      </c>
      <c r="E328" s="16">
        <v>9.120044</v>
      </c>
      <c r="F328" s="16">
        <v>21.309956</v>
      </c>
      <c r="G328" s="16">
        <v>8.9499999999999993</v>
      </c>
      <c r="H328" s="16">
        <v>0.170044</v>
      </c>
      <c r="I328" s="16">
        <v>2.1872099999999999</v>
      </c>
      <c r="J328" s="16">
        <v>0.209506</v>
      </c>
      <c r="K328" s="39">
        <v>-2.2266720000000002</v>
      </c>
    </row>
    <row r="329" spans="1:11" ht="12" x14ac:dyDescent="0.2">
      <c r="A329" s="37" t="s">
        <v>70</v>
      </c>
      <c r="B329" t="s">
        <v>117</v>
      </c>
      <c r="C329" s="16">
        <v>7009.79</v>
      </c>
      <c r="D329" s="38">
        <v>2.708323</v>
      </c>
      <c r="E329" s="16">
        <v>189.84779</v>
      </c>
      <c r="F329" s="16">
        <v>6819.9422100000002</v>
      </c>
      <c r="G329" s="16">
        <v>1859.81</v>
      </c>
      <c r="H329" s="16">
        <v>-1669.9622099999999</v>
      </c>
      <c r="I329" s="16">
        <v>-1671.444949</v>
      </c>
      <c r="J329" s="16">
        <v>1.462712</v>
      </c>
      <c r="K329" s="39">
        <v>2.0027E-2</v>
      </c>
    </row>
    <row r="330" spans="1:11" ht="12" x14ac:dyDescent="0.2">
      <c r="A330" s="37" t="s">
        <v>71</v>
      </c>
      <c r="B330" t="s">
        <v>113</v>
      </c>
      <c r="C330" s="16">
        <v>270766.83</v>
      </c>
      <c r="D330" s="38">
        <v>3.5098349999999998</v>
      </c>
      <c r="E330" s="16">
        <v>9503.4692020000002</v>
      </c>
      <c r="F330" s="16">
        <v>261263.36079800001</v>
      </c>
      <c r="G330" s="16">
        <v>8657.82</v>
      </c>
      <c r="H330" s="16">
        <v>845.64920199999995</v>
      </c>
      <c r="I330" s="16">
        <v>-215.66476599999999</v>
      </c>
      <c r="J330" s="16">
        <v>292.98800899999998</v>
      </c>
      <c r="K330" s="39">
        <v>768.32595900000001</v>
      </c>
    </row>
    <row r="331" spans="1:11" ht="12" x14ac:dyDescent="0.2">
      <c r="A331" s="37" t="s">
        <v>72</v>
      </c>
      <c r="B331" t="s">
        <v>113</v>
      </c>
      <c r="C331" s="16">
        <v>121235.7</v>
      </c>
      <c r="D331" s="38">
        <v>3.5098349999999998</v>
      </c>
      <c r="E331" s="16">
        <v>4255.1731360000003</v>
      </c>
      <c r="F331" s="16">
        <v>116980.526864</v>
      </c>
      <c r="G331" s="16">
        <v>2937.51</v>
      </c>
      <c r="H331" s="16">
        <v>1317.6631359999999</v>
      </c>
      <c r="I331" s="16">
        <v>842.46038799999997</v>
      </c>
      <c r="J331" s="16">
        <v>131.18522100000001</v>
      </c>
      <c r="K331" s="39">
        <v>344.01752699999997</v>
      </c>
    </row>
    <row r="332" spans="1:11" ht="12" x14ac:dyDescent="0.2">
      <c r="A332" s="37" t="s">
        <v>72</v>
      </c>
      <c r="B332" t="s">
        <v>114</v>
      </c>
      <c r="C332" s="16">
        <v>17418.04</v>
      </c>
      <c r="D332" s="38">
        <v>-1.338042</v>
      </c>
      <c r="E332" s="16">
        <v>-233.060711</v>
      </c>
      <c r="F332" s="16">
        <v>17651.100710999999</v>
      </c>
      <c r="G332" s="16">
        <v>-130.85</v>
      </c>
      <c r="H332" s="16">
        <v>-102.210711</v>
      </c>
      <c r="I332" s="16">
        <v>-95.83896</v>
      </c>
      <c r="J332" s="16">
        <v>-10.137505000000001</v>
      </c>
      <c r="K332" s="39">
        <v>3.7657539999999998</v>
      </c>
    </row>
    <row r="333" spans="1:11" ht="12" x14ac:dyDescent="0.2">
      <c r="A333" s="37" t="s">
        <v>72</v>
      </c>
      <c r="B333" t="s">
        <v>115</v>
      </c>
      <c r="C333" s="16">
        <v>64.11</v>
      </c>
      <c r="D333" s="38">
        <v>7.2363999999999998E-2</v>
      </c>
      <c r="E333" s="16">
        <v>4.6392999999999997E-2</v>
      </c>
      <c r="F333" s="16">
        <v>64.063607000000005</v>
      </c>
      <c r="G333" s="16">
        <v>0</v>
      </c>
      <c r="H333" s="16">
        <v>4.6392999999999997E-2</v>
      </c>
      <c r="I333" s="16">
        <v>5.0639999999999999E-3</v>
      </c>
      <c r="J333" s="16">
        <v>4.0925999999999997E-2</v>
      </c>
      <c r="K333" s="39">
        <v>4.0299999999999998E-4</v>
      </c>
    </row>
    <row r="334" spans="1:11" ht="12" x14ac:dyDescent="0.2">
      <c r="A334" s="37" t="s">
        <v>72</v>
      </c>
      <c r="B334" t="s">
        <v>116</v>
      </c>
      <c r="C334" s="16">
        <v>158.58000000000001</v>
      </c>
      <c r="D334" s="38">
        <v>29.970569999999999</v>
      </c>
      <c r="E334" s="16">
        <v>47.527329000000002</v>
      </c>
      <c r="F334" s="16">
        <v>111.052671</v>
      </c>
      <c r="G334" s="16">
        <v>38.770000000000003</v>
      </c>
      <c r="H334" s="16">
        <v>8.7573290000000004</v>
      </c>
      <c r="I334" s="16">
        <v>19.269396</v>
      </c>
      <c r="J334" s="16">
        <v>1.091799</v>
      </c>
      <c r="K334" s="39">
        <v>-11.603866</v>
      </c>
    </row>
    <row r="335" spans="1:11" ht="12" x14ac:dyDescent="0.2">
      <c r="A335" s="37" t="s">
        <v>72</v>
      </c>
      <c r="B335" t="s">
        <v>117</v>
      </c>
      <c r="C335" s="16">
        <v>33564.400000000001</v>
      </c>
      <c r="D335" s="38">
        <v>2.708323</v>
      </c>
      <c r="E335" s="16">
        <v>909.03253099999995</v>
      </c>
      <c r="F335" s="16">
        <v>32655.367469000001</v>
      </c>
      <c r="G335" s="16">
        <v>10873.66</v>
      </c>
      <c r="H335" s="16">
        <v>-9964.6274689999991</v>
      </c>
      <c r="I335" s="16">
        <v>-9971.7271430000001</v>
      </c>
      <c r="J335" s="16">
        <v>7.0037839999999996</v>
      </c>
      <c r="K335" s="39">
        <v>9.5890000000000003E-2</v>
      </c>
    </row>
    <row r="336" spans="1:11" ht="12" x14ac:dyDescent="0.2">
      <c r="A336" s="37" t="s">
        <v>73</v>
      </c>
      <c r="B336" t="s">
        <v>113</v>
      </c>
      <c r="C336" s="16">
        <v>96692.76</v>
      </c>
      <c r="D336" s="38">
        <v>3.5098349999999998</v>
      </c>
      <c r="E336" s="16">
        <v>3393.7564170000001</v>
      </c>
      <c r="F336" s="16">
        <v>93299.003582999998</v>
      </c>
      <c r="G336" s="16">
        <v>2718.16</v>
      </c>
      <c r="H336" s="16">
        <v>675.59641699999997</v>
      </c>
      <c r="I336" s="16">
        <v>296.59365300000002</v>
      </c>
      <c r="J336" s="16">
        <v>104.628101</v>
      </c>
      <c r="K336" s="39">
        <v>274.374663</v>
      </c>
    </row>
    <row r="337" spans="1:11" ht="12" x14ac:dyDescent="0.2">
      <c r="A337" s="37" t="s">
        <v>73</v>
      </c>
      <c r="B337" t="s">
        <v>114</v>
      </c>
      <c r="C337" s="16">
        <v>6799.71</v>
      </c>
      <c r="D337" s="38">
        <v>-1.338042</v>
      </c>
      <c r="E337" s="16">
        <v>-90.982984000000002</v>
      </c>
      <c r="F337" s="16">
        <v>6890.6929840000003</v>
      </c>
      <c r="G337" s="16">
        <v>-45.62</v>
      </c>
      <c r="H337" s="16">
        <v>-45.362983999999997</v>
      </c>
      <c r="I337" s="16">
        <v>-43.020335000000003</v>
      </c>
      <c r="J337" s="16">
        <v>-3.8127360000000001</v>
      </c>
      <c r="K337" s="39">
        <v>1.4700869999999999</v>
      </c>
    </row>
    <row r="338" spans="1:11" ht="12" x14ac:dyDescent="0.2">
      <c r="A338" s="37" t="s">
        <v>73</v>
      </c>
      <c r="B338" t="s">
        <v>115</v>
      </c>
      <c r="C338" s="16">
        <v>69.25</v>
      </c>
      <c r="D338" s="38">
        <v>7.2363999999999998E-2</v>
      </c>
      <c r="E338" s="16">
        <v>5.0111999999999997E-2</v>
      </c>
      <c r="F338" s="16">
        <v>69.199888000000001</v>
      </c>
      <c r="G338" s="16">
        <v>0</v>
      </c>
      <c r="H338" s="16">
        <v>5.0111999999999997E-2</v>
      </c>
      <c r="I338" s="16">
        <v>5.4720000000000003E-3</v>
      </c>
      <c r="J338" s="16">
        <v>4.4206000000000002E-2</v>
      </c>
      <c r="K338" s="39">
        <v>4.3399999999999998E-4</v>
      </c>
    </row>
    <row r="339" spans="1:11" ht="12" x14ac:dyDescent="0.2">
      <c r="A339" s="37" t="s">
        <v>73</v>
      </c>
      <c r="B339" t="s">
        <v>116</v>
      </c>
      <c r="C339" s="16">
        <v>114.94</v>
      </c>
      <c r="D339" s="38">
        <v>29.970569999999999</v>
      </c>
      <c r="E339" s="16">
        <v>34.448172999999997</v>
      </c>
      <c r="F339" s="16">
        <v>80.491827000000001</v>
      </c>
      <c r="G339" s="16">
        <v>15</v>
      </c>
      <c r="H339" s="16">
        <v>19.448173000000001</v>
      </c>
      <c r="I339" s="16">
        <v>27.067399000000002</v>
      </c>
      <c r="J339" s="16">
        <v>0.79134400000000005</v>
      </c>
      <c r="K339" s="39">
        <v>-8.4105699999999999</v>
      </c>
    </row>
    <row r="340" spans="1:11" ht="12" x14ac:dyDescent="0.2">
      <c r="A340" s="37" t="s">
        <v>73</v>
      </c>
      <c r="B340" t="s">
        <v>117</v>
      </c>
      <c r="C340" s="16">
        <v>190.94</v>
      </c>
      <c r="D340" s="38">
        <v>2.708323</v>
      </c>
      <c r="E340" s="16">
        <v>5.1712730000000002</v>
      </c>
      <c r="F340" s="16">
        <v>185.76872700000001</v>
      </c>
      <c r="G340" s="16">
        <v>56.63</v>
      </c>
      <c r="H340" s="16">
        <v>-51.458727000000003</v>
      </c>
      <c r="I340" s="16">
        <v>-51.499116000000001</v>
      </c>
      <c r="J340" s="16">
        <v>3.9843000000000003E-2</v>
      </c>
      <c r="K340" s="39">
        <v>5.4600000000000004E-4</v>
      </c>
    </row>
    <row r="341" spans="1:11" ht="12" x14ac:dyDescent="0.2">
      <c r="A341" s="37" t="s">
        <v>74</v>
      </c>
      <c r="B341" t="s">
        <v>113</v>
      </c>
      <c r="C341" s="16">
        <v>5542.78</v>
      </c>
      <c r="D341" s="38">
        <v>3.5098349999999998</v>
      </c>
      <c r="E341" s="16">
        <v>194.54243700000001</v>
      </c>
      <c r="F341" s="16">
        <v>5348.2375629999997</v>
      </c>
      <c r="G341" s="16">
        <v>548.30999999999995</v>
      </c>
      <c r="H341" s="16">
        <v>-353.767563</v>
      </c>
      <c r="I341" s="16">
        <v>-375.49337700000001</v>
      </c>
      <c r="J341" s="16">
        <v>5.9976630000000002</v>
      </c>
      <c r="K341" s="39">
        <v>15.728151</v>
      </c>
    </row>
    <row r="342" spans="1:11" ht="12" x14ac:dyDescent="0.2">
      <c r="A342" s="37" t="s">
        <v>74</v>
      </c>
      <c r="B342" t="s">
        <v>114</v>
      </c>
      <c r="C342" s="16">
        <v>550.33000000000004</v>
      </c>
      <c r="D342" s="38">
        <v>-1.338042</v>
      </c>
      <c r="E342" s="16">
        <v>-7.3636470000000003</v>
      </c>
      <c r="F342" s="16">
        <v>557.69364700000006</v>
      </c>
      <c r="G342" s="16">
        <v>4.4800000000000004</v>
      </c>
      <c r="H342" s="16">
        <v>-11.843647000000001</v>
      </c>
      <c r="I342" s="16">
        <v>-11.753803</v>
      </c>
      <c r="J342" s="16">
        <v>-0.20882500000000001</v>
      </c>
      <c r="K342" s="39">
        <v>0.118981</v>
      </c>
    </row>
    <row r="343" spans="1:11" ht="12" x14ac:dyDescent="0.2">
      <c r="A343" s="37" t="s">
        <v>74</v>
      </c>
      <c r="B343" t="s">
        <v>115</v>
      </c>
      <c r="C343" s="16">
        <v>25.07</v>
      </c>
      <c r="D343" s="38">
        <v>7.2363999999999998E-2</v>
      </c>
      <c r="E343" s="16">
        <v>1.8141999999999998E-2</v>
      </c>
      <c r="F343" s="16">
        <v>25.051857999999999</v>
      </c>
      <c r="G343" s="16">
        <v>0</v>
      </c>
      <c r="H343" s="16">
        <v>1.8141999999999998E-2</v>
      </c>
      <c r="I343" s="16">
        <v>1.9819999999999998E-3</v>
      </c>
      <c r="J343" s="16">
        <v>1.6003E-2</v>
      </c>
      <c r="K343" s="39">
        <v>1.5699999999999999E-4</v>
      </c>
    </row>
    <row r="344" spans="1:11" ht="12" x14ac:dyDescent="0.2">
      <c r="A344" s="37" t="s">
        <v>74</v>
      </c>
      <c r="B344" t="s">
        <v>116</v>
      </c>
      <c r="C344" s="16">
        <v>16.32</v>
      </c>
      <c r="D344" s="38">
        <v>29.970569999999999</v>
      </c>
      <c r="E344" s="16">
        <v>4.891197</v>
      </c>
      <c r="F344" s="16">
        <v>11.428803</v>
      </c>
      <c r="G344" s="16">
        <v>2.1</v>
      </c>
      <c r="H344" s="16">
        <v>2.7911969999999999</v>
      </c>
      <c r="I344" s="16">
        <v>3.8730289999999998</v>
      </c>
      <c r="J344" s="16">
        <v>0.112361</v>
      </c>
      <c r="K344" s="39">
        <v>-1.1941930000000001</v>
      </c>
    </row>
    <row r="345" spans="1:11" ht="12" x14ac:dyDescent="0.2">
      <c r="A345" s="37" t="s">
        <v>74</v>
      </c>
      <c r="B345" t="s">
        <v>117</v>
      </c>
      <c r="C345" s="16">
        <v>379.44</v>
      </c>
      <c r="D345" s="38">
        <v>2.708323</v>
      </c>
      <c r="E345" s="16">
        <v>10.276463</v>
      </c>
      <c r="F345" s="16">
        <v>369.16353700000002</v>
      </c>
      <c r="G345" s="16">
        <v>148.25</v>
      </c>
      <c r="H345" s="16">
        <v>-137.97353699999999</v>
      </c>
      <c r="I345" s="16">
        <v>-138.053798</v>
      </c>
      <c r="J345" s="16">
        <v>7.9176999999999997E-2</v>
      </c>
      <c r="K345" s="39">
        <v>1.0839999999999999E-3</v>
      </c>
    </row>
    <row r="346" spans="1:11" ht="12" x14ac:dyDescent="0.2">
      <c r="A346" s="37" t="s">
        <v>12</v>
      </c>
      <c r="B346" t="s">
        <v>113</v>
      </c>
      <c r="C346" s="16">
        <v>1458.48</v>
      </c>
      <c r="D346" s="38">
        <v>3.5098349999999998</v>
      </c>
      <c r="E346" s="16">
        <v>51.190243000000002</v>
      </c>
      <c r="F346" s="16">
        <v>1407.289757</v>
      </c>
      <c r="G346" s="16">
        <v>183.19</v>
      </c>
      <c r="H346" s="16">
        <v>-131.99975699999999</v>
      </c>
      <c r="I346" s="16">
        <v>-137.71650299999999</v>
      </c>
      <c r="J346" s="16">
        <v>1.578174</v>
      </c>
      <c r="K346" s="39">
        <v>4.1385719999999999</v>
      </c>
    </row>
    <row r="347" spans="1:11" ht="12" x14ac:dyDescent="0.2">
      <c r="A347" s="37" t="s">
        <v>12</v>
      </c>
      <c r="B347" t="s">
        <v>114</v>
      </c>
      <c r="C347" s="16">
        <v>5.53</v>
      </c>
      <c r="D347" s="38">
        <v>-1.338042</v>
      </c>
      <c r="E347" s="16">
        <v>-7.3994000000000004E-2</v>
      </c>
      <c r="F347" s="16">
        <v>5.6039940000000001</v>
      </c>
      <c r="G347" s="16">
        <v>0.04</v>
      </c>
      <c r="H347" s="16">
        <v>-0.113994</v>
      </c>
      <c r="I347" s="16">
        <v>-0.11258700000000001</v>
      </c>
      <c r="J347" s="16">
        <v>-2.6020000000000001E-3</v>
      </c>
      <c r="K347" s="39">
        <v>1.1950000000000001E-3</v>
      </c>
    </row>
    <row r="348" spans="1:11" ht="12" x14ac:dyDescent="0.2">
      <c r="A348" s="37" t="s">
        <v>12</v>
      </c>
      <c r="B348" t="s">
        <v>115</v>
      </c>
      <c r="C348" s="16">
        <v>0.1</v>
      </c>
      <c r="D348" s="38">
        <v>7.2363999999999998E-2</v>
      </c>
      <c r="E348" s="16">
        <v>7.2000000000000002E-5</v>
      </c>
      <c r="F348" s="16">
        <v>9.9928000000000003E-2</v>
      </c>
      <c r="G348" s="16">
        <v>0</v>
      </c>
      <c r="H348" s="16">
        <v>7.2000000000000002E-5</v>
      </c>
      <c r="I348" s="16">
        <v>7.9999999999999996E-6</v>
      </c>
      <c r="J348" s="16">
        <v>6.3999999999999997E-5</v>
      </c>
      <c r="K348" s="39">
        <v>0</v>
      </c>
    </row>
    <row r="349" spans="1:11" ht="12" x14ac:dyDescent="0.2">
      <c r="A349" s="37" t="s">
        <v>12</v>
      </c>
      <c r="B349" t="s">
        <v>116</v>
      </c>
      <c r="C349" s="16">
        <v>0.35</v>
      </c>
      <c r="D349" s="38">
        <v>29.970569999999999</v>
      </c>
      <c r="E349" s="16">
        <v>0.104897</v>
      </c>
      <c r="F349" s="16">
        <v>0.24510299999999999</v>
      </c>
      <c r="G349" s="16">
        <v>0.05</v>
      </c>
      <c r="H349" s="16">
        <v>5.4897000000000001E-2</v>
      </c>
      <c r="I349" s="16">
        <v>7.8098000000000001E-2</v>
      </c>
      <c r="J349" s="16">
        <v>2.4099999999999998E-3</v>
      </c>
      <c r="K349" s="39">
        <v>-2.5610999999999998E-2</v>
      </c>
    </row>
    <row r="350" spans="1:11" ht="12" x14ac:dyDescent="0.2">
      <c r="A350" s="37" t="s">
        <v>12</v>
      </c>
      <c r="B350" t="s">
        <v>117</v>
      </c>
      <c r="C350" s="16">
        <v>165.87</v>
      </c>
      <c r="D350" s="38">
        <v>2.708323</v>
      </c>
      <c r="E350" s="16">
        <v>4.4922959999999996</v>
      </c>
      <c r="F350" s="16">
        <v>161.37770399999999</v>
      </c>
      <c r="G350" s="16">
        <v>64.81</v>
      </c>
      <c r="H350" s="16">
        <v>-60.317703999999999</v>
      </c>
      <c r="I350" s="16">
        <v>-60.352789000000001</v>
      </c>
      <c r="J350" s="16">
        <v>3.4611999999999997E-2</v>
      </c>
      <c r="K350" s="39">
        <v>4.73E-4</v>
      </c>
    </row>
    <row r="351" spans="1:11" ht="12" x14ac:dyDescent="0.2">
      <c r="A351" s="37" t="s">
        <v>75</v>
      </c>
      <c r="B351" t="s">
        <v>113</v>
      </c>
      <c r="C351" s="16">
        <v>21218.55</v>
      </c>
      <c r="D351" s="38">
        <v>3.5098349999999998</v>
      </c>
      <c r="E351" s="16">
        <v>744.73611300000005</v>
      </c>
      <c r="F351" s="16">
        <v>20473.813887</v>
      </c>
      <c r="G351" s="16">
        <v>2664.26</v>
      </c>
      <c r="H351" s="16">
        <v>-1919.5238870000001</v>
      </c>
      <c r="I351" s="16">
        <v>-2002.8873249999999</v>
      </c>
      <c r="J351" s="16">
        <v>23.153836999999999</v>
      </c>
      <c r="K351" s="39">
        <v>60.209600999999999</v>
      </c>
    </row>
    <row r="352" spans="1:11" ht="12" x14ac:dyDescent="0.2">
      <c r="A352" s="37" t="s">
        <v>75</v>
      </c>
      <c r="B352" t="s">
        <v>114</v>
      </c>
      <c r="C352" s="16">
        <v>212.91</v>
      </c>
      <c r="D352" s="38">
        <v>-1.338042</v>
      </c>
      <c r="E352" s="16">
        <v>-2.8488250000000002</v>
      </c>
      <c r="F352" s="16">
        <v>215.758825</v>
      </c>
      <c r="G352" s="16">
        <v>1.56</v>
      </c>
      <c r="H352" s="16">
        <v>-4.4088250000000002</v>
      </c>
      <c r="I352" s="16">
        <v>-4.10107</v>
      </c>
      <c r="J352" s="16">
        <v>-0.35378599999999999</v>
      </c>
      <c r="K352" s="39">
        <v>4.6031000000000002E-2</v>
      </c>
    </row>
    <row r="353" spans="1:11" ht="12" x14ac:dyDescent="0.2">
      <c r="A353" s="37" t="s">
        <v>75</v>
      </c>
      <c r="B353" t="s">
        <v>115</v>
      </c>
      <c r="C353" s="16">
        <v>10.38</v>
      </c>
      <c r="D353" s="38">
        <v>7.2363999999999998E-2</v>
      </c>
      <c r="E353" s="16">
        <v>7.5110000000000003E-3</v>
      </c>
      <c r="F353" s="16">
        <v>10.372489</v>
      </c>
      <c r="G353" s="16">
        <v>0</v>
      </c>
      <c r="H353" s="16">
        <v>7.5110000000000003E-3</v>
      </c>
      <c r="I353" s="16">
        <v>7.6199999999999998E-4</v>
      </c>
      <c r="J353" s="16">
        <v>6.6839999999999998E-3</v>
      </c>
      <c r="K353" s="39">
        <v>6.4999999999999994E-5</v>
      </c>
    </row>
    <row r="354" spans="1:11" ht="12" x14ac:dyDescent="0.2">
      <c r="A354" s="37" t="s">
        <v>75</v>
      </c>
      <c r="B354" t="s">
        <v>116</v>
      </c>
      <c r="C354" s="16">
        <v>8.58</v>
      </c>
      <c r="D354" s="38">
        <v>29.970569999999999</v>
      </c>
      <c r="E354" s="16">
        <v>2.571475</v>
      </c>
      <c r="F354" s="16">
        <v>6.0085249999999997</v>
      </c>
      <c r="G354" s="16">
        <v>1.07</v>
      </c>
      <c r="H354" s="16">
        <v>1.5014749999999999</v>
      </c>
      <c r="I354" s="16">
        <v>1.971414</v>
      </c>
      <c r="J354" s="16">
        <v>0.15789</v>
      </c>
      <c r="K354" s="39">
        <v>-0.62782899999999997</v>
      </c>
    </row>
    <row r="355" spans="1:11" ht="12" x14ac:dyDescent="0.2">
      <c r="A355" s="37" t="s">
        <v>75</v>
      </c>
      <c r="B355" t="s">
        <v>117</v>
      </c>
      <c r="C355" s="16">
        <v>237.74</v>
      </c>
      <c r="D355" s="38">
        <v>2.708323</v>
      </c>
      <c r="E355" s="16">
        <v>6.4387679999999996</v>
      </c>
      <c r="F355" s="16">
        <v>231.301232</v>
      </c>
      <c r="G355" s="16">
        <v>60.39</v>
      </c>
      <c r="H355" s="16">
        <v>-53.951231999999997</v>
      </c>
      <c r="I355" s="16">
        <v>-56.236440000000002</v>
      </c>
      <c r="J355" s="16">
        <v>2.284529</v>
      </c>
      <c r="K355" s="39">
        <v>6.7900000000000002E-4</v>
      </c>
    </row>
    <row r="356" spans="1:11" ht="12" x14ac:dyDescent="0.2">
      <c r="A356" s="37" t="s">
        <v>76</v>
      </c>
      <c r="B356" t="s">
        <v>113</v>
      </c>
      <c r="C356" s="16">
        <v>74730.75</v>
      </c>
      <c r="D356" s="38">
        <v>3.5098349999999998</v>
      </c>
      <c r="E356" s="16">
        <v>2622.9260840000002</v>
      </c>
      <c r="F356" s="16">
        <v>72107.823915999994</v>
      </c>
      <c r="G356" s="16">
        <v>2388.48</v>
      </c>
      <c r="H356" s="16">
        <v>234.44608400000001</v>
      </c>
      <c r="I356" s="16">
        <v>-58.473063000000003</v>
      </c>
      <c r="J356" s="16">
        <v>80.863721999999996</v>
      </c>
      <c r="K356" s="39">
        <v>212.05542500000001</v>
      </c>
    </row>
    <row r="357" spans="1:11" ht="12" x14ac:dyDescent="0.2">
      <c r="A357" s="37" t="s">
        <v>76</v>
      </c>
      <c r="B357" t="s">
        <v>114</v>
      </c>
      <c r="C357" s="16">
        <v>13790.2</v>
      </c>
      <c r="D357" s="38">
        <v>-1.338042</v>
      </c>
      <c r="E357" s="16">
        <v>-184.51868400000001</v>
      </c>
      <c r="F357" s="16">
        <v>13974.718683999999</v>
      </c>
      <c r="G357" s="16">
        <v>-104.78</v>
      </c>
      <c r="H357" s="16">
        <v>-79.738684000000006</v>
      </c>
      <c r="I357" s="16">
        <v>-74.736300999999997</v>
      </c>
      <c r="J357" s="16">
        <v>-7.9838040000000001</v>
      </c>
      <c r="K357" s="39">
        <v>2.9814210000000001</v>
      </c>
    </row>
    <row r="358" spans="1:11" ht="12" x14ac:dyDescent="0.2">
      <c r="A358" s="37" t="s">
        <v>76</v>
      </c>
      <c r="B358" t="s">
        <v>115</v>
      </c>
      <c r="C358" s="16">
        <v>74.599999999999994</v>
      </c>
      <c r="D358" s="38">
        <v>7.2363999999999998E-2</v>
      </c>
      <c r="E358" s="16">
        <v>5.3983999999999997E-2</v>
      </c>
      <c r="F358" s="16">
        <v>74.546015999999995</v>
      </c>
      <c r="G358" s="16">
        <v>0</v>
      </c>
      <c r="H358" s="16">
        <v>5.3983999999999997E-2</v>
      </c>
      <c r="I358" s="16">
        <v>5.8939999999999999E-3</v>
      </c>
      <c r="J358" s="16">
        <v>4.7621999999999998E-2</v>
      </c>
      <c r="K358" s="39">
        <v>4.6799999999999999E-4</v>
      </c>
    </row>
    <row r="359" spans="1:11" ht="12" x14ac:dyDescent="0.2">
      <c r="A359" s="37" t="s">
        <v>76</v>
      </c>
      <c r="B359" t="s">
        <v>116</v>
      </c>
      <c r="C359" s="16">
        <v>89.22</v>
      </c>
      <c r="D359" s="38">
        <v>29.970569999999999</v>
      </c>
      <c r="E359" s="16">
        <v>26.739742</v>
      </c>
      <c r="F359" s="16">
        <v>62.480257999999999</v>
      </c>
      <c r="G359" s="16">
        <v>18.739999999999998</v>
      </c>
      <c r="H359" s="16">
        <v>7.9997420000000004</v>
      </c>
      <c r="I359" s="16">
        <v>13.914023</v>
      </c>
      <c r="J359" s="16">
        <v>0.61426599999999998</v>
      </c>
      <c r="K359" s="39">
        <v>-6.5285469999999997</v>
      </c>
    </row>
    <row r="360" spans="1:11" ht="12" x14ac:dyDescent="0.2">
      <c r="A360" s="37" t="s">
        <v>76</v>
      </c>
      <c r="B360" t="s">
        <v>117</v>
      </c>
      <c r="C360" s="16">
        <v>84879.679999999993</v>
      </c>
      <c r="D360" s="38">
        <v>2.708323</v>
      </c>
      <c r="E360" s="16">
        <v>2298.8163159999999</v>
      </c>
      <c r="F360" s="16">
        <v>82580.863683999996</v>
      </c>
      <c r="G360" s="16">
        <v>29047.88</v>
      </c>
      <c r="H360" s="16">
        <v>-26749.063684000001</v>
      </c>
      <c r="I360" s="16">
        <v>-26767.017769999999</v>
      </c>
      <c r="J360" s="16">
        <v>17.711592</v>
      </c>
      <c r="K360" s="39">
        <v>0.24249399999999999</v>
      </c>
    </row>
    <row r="361" spans="1:11" ht="12" x14ac:dyDescent="0.2">
      <c r="A361" s="37" t="s">
        <v>77</v>
      </c>
      <c r="B361" t="s">
        <v>113</v>
      </c>
      <c r="C361" s="16">
        <v>3966779.29</v>
      </c>
      <c r="D361" s="38">
        <v>3.5098349999999998</v>
      </c>
      <c r="E361" s="16">
        <v>139227.41132399999</v>
      </c>
      <c r="F361" s="16">
        <v>3827551.8786760001</v>
      </c>
      <c r="G361" s="16">
        <v>124241.43</v>
      </c>
      <c r="H361" s="16">
        <v>14985.981324</v>
      </c>
      <c r="I361" s="16">
        <v>-562.44558800000004</v>
      </c>
      <c r="J361" s="16">
        <v>4292.3232669999998</v>
      </c>
      <c r="K361" s="39">
        <v>11256.103644999999</v>
      </c>
    </row>
    <row r="362" spans="1:11" ht="12" x14ac:dyDescent="0.2">
      <c r="A362" s="37" t="s">
        <v>77</v>
      </c>
      <c r="B362" t="s">
        <v>114</v>
      </c>
      <c r="C362" s="16">
        <v>802813.12</v>
      </c>
      <c r="D362" s="38">
        <v>-1.338042</v>
      </c>
      <c r="E362" s="16">
        <v>-10741.977659</v>
      </c>
      <c r="F362" s="16">
        <v>813555.09765899996</v>
      </c>
      <c r="G362" s="16">
        <v>-5994.83</v>
      </c>
      <c r="H362" s="16">
        <v>-4747.1476590000002</v>
      </c>
      <c r="I362" s="16">
        <v>-4461.8131119999998</v>
      </c>
      <c r="J362" s="16">
        <v>-458.90153900000001</v>
      </c>
      <c r="K362" s="39">
        <v>173.566992</v>
      </c>
    </row>
    <row r="363" spans="1:11" ht="12" x14ac:dyDescent="0.2">
      <c r="A363" s="37" t="s">
        <v>77</v>
      </c>
      <c r="B363" t="s">
        <v>115</v>
      </c>
      <c r="C363" s="16">
        <v>10621.94</v>
      </c>
      <c r="D363" s="38">
        <v>7.2363999999999998E-2</v>
      </c>
      <c r="E363" s="16">
        <v>7.6864929999999996</v>
      </c>
      <c r="F363" s="16">
        <v>10614.253506999999</v>
      </c>
      <c r="G363" s="16">
        <v>0</v>
      </c>
      <c r="H363" s="16">
        <v>7.6864929999999996</v>
      </c>
      <c r="I363" s="16">
        <v>0.83917699999999995</v>
      </c>
      <c r="J363" s="16">
        <v>6.7806829999999998</v>
      </c>
      <c r="K363" s="39">
        <v>6.6632999999999998E-2</v>
      </c>
    </row>
    <row r="364" spans="1:11" ht="12" x14ac:dyDescent="0.2">
      <c r="A364" s="37" t="s">
        <v>77</v>
      </c>
      <c r="B364" t="s">
        <v>116</v>
      </c>
      <c r="C364" s="16">
        <v>11284.63</v>
      </c>
      <c r="D364" s="38">
        <v>29.970569999999999</v>
      </c>
      <c r="E364" s="16">
        <v>3382.0679</v>
      </c>
      <c r="F364" s="16">
        <v>7902.5621000000001</v>
      </c>
      <c r="G364" s="16">
        <v>1974.7</v>
      </c>
      <c r="H364" s="16">
        <v>1407.3679</v>
      </c>
      <c r="I364" s="16">
        <v>2155.4116640000002</v>
      </c>
      <c r="J364" s="16">
        <v>77.692964000000003</v>
      </c>
      <c r="K364" s="39">
        <v>-825.73672799999997</v>
      </c>
    </row>
    <row r="365" spans="1:11" ht="12" x14ac:dyDescent="0.2">
      <c r="A365" s="37" t="s">
        <v>77</v>
      </c>
      <c r="B365" t="s">
        <v>117</v>
      </c>
      <c r="C365" s="16">
        <v>5579.13</v>
      </c>
      <c r="D365" s="38">
        <v>2.708323</v>
      </c>
      <c r="E365" s="16">
        <v>151.100888</v>
      </c>
      <c r="F365" s="16">
        <v>5428.0291120000002</v>
      </c>
      <c r="G365" s="16">
        <v>1539.31</v>
      </c>
      <c r="H365" s="16">
        <v>-1388.209112</v>
      </c>
      <c r="I365" s="16">
        <v>-1389.3892310000001</v>
      </c>
      <c r="J365" s="16">
        <v>1.1641809999999999</v>
      </c>
      <c r="K365" s="39">
        <v>1.5938000000000001E-2</v>
      </c>
    </row>
    <row r="366" spans="1:11" ht="12" x14ac:dyDescent="0.2">
      <c r="A366" s="37" t="s">
        <v>78</v>
      </c>
      <c r="B366" t="s">
        <v>113</v>
      </c>
      <c r="C366" s="16">
        <v>53465.23</v>
      </c>
      <c r="D366" s="38">
        <v>3.5098349999999998</v>
      </c>
      <c r="E366" s="16">
        <v>1876.5414020000001</v>
      </c>
      <c r="F366" s="16">
        <v>51588.688598000001</v>
      </c>
      <c r="G366" s="16">
        <v>1217.8699999999999</v>
      </c>
      <c r="H366" s="16">
        <v>658.67140199999994</v>
      </c>
      <c r="I366" s="16">
        <v>449.10586699999999</v>
      </c>
      <c r="J366" s="16">
        <v>57.852992</v>
      </c>
      <c r="K366" s="39">
        <v>151.71254300000001</v>
      </c>
    </row>
    <row r="367" spans="1:11" ht="12" x14ac:dyDescent="0.2">
      <c r="A367" s="37" t="s">
        <v>78</v>
      </c>
      <c r="B367" t="s">
        <v>114</v>
      </c>
      <c r="C367" s="16">
        <v>5940.67</v>
      </c>
      <c r="D367" s="38">
        <v>-1.338042</v>
      </c>
      <c r="E367" s="16">
        <v>-79.488667000000007</v>
      </c>
      <c r="F367" s="16">
        <v>6020.1586669999997</v>
      </c>
      <c r="G367" s="16">
        <v>-47.18</v>
      </c>
      <c r="H367" s="16">
        <v>-32.308667</v>
      </c>
      <c r="I367" s="16">
        <v>-30.138953999999998</v>
      </c>
      <c r="J367" s="16">
        <v>-3.4540769999999998</v>
      </c>
      <c r="K367" s="39">
        <v>1.2843640000000001</v>
      </c>
    </row>
    <row r="368" spans="1:11" ht="12" x14ac:dyDescent="0.2">
      <c r="A368" s="37" t="s">
        <v>78</v>
      </c>
      <c r="B368" t="s">
        <v>115</v>
      </c>
      <c r="C368" s="16">
        <v>34.5</v>
      </c>
      <c r="D368" s="38">
        <v>7.2363999999999998E-2</v>
      </c>
      <c r="E368" s="16">
        <v>2.4965999999999999E-2</v>
      </c>
      <c r="F368" s="16">
        <v>34.475034000000001</v>
      </c>
      <c r="G368" s="16">
        <v>0</v>
      </c>
      <c r="H368" s="16">
        <v>2.4965999999999999E-2</v>
      </c>
      <c r="I368" s="16">
        <v>2.725E-3</v>
      </c>
      <c r="J368" s="16">
        <v>2.2023999999999998E-2</v>
      </c>
      <c r="K368" s="39">
        <v>2.1699999999999999E-4</v>
      </c>
    </row>
    <row r="369" spans="1:11" ht="12" x14ac:dyDescent="0.2">
      <c r="A369" s="37" t="s">
        <v>78</v>
      </c>
      <c r="B369" t="s">
        <v>116</v>
      </c>
      <c r="C369" s="16">
        <v>42.64</v>
      </c>
      <c r="D369" s="38">
        <v>29.970569999999999</v>
      </c>
      <c r="E369" s="16">
        <v>12.779451</v>
      </c>
      <c r="F369" s="16">
        <v>29.860548999999999</v>
      </c>
      <c r="G369" s="16">
        <v>7.69</v>
      </c>
      <c r="H369" s="16">
        <v>5.0894510000000004</v>
      </c>
      <c r="I369" s="16">
        <v>7.9160019999999998</v>
      </c>
      <c r="J369" s="16">
        <v>0.29357</v>
      </c>
      <c r="K369" s="39">
        <v>-3.1201210000000001</v>
      </c>
    </row>
    <row r="370" spans="1:11" ht="12" x14ac:dyDescent="0.2">
      <c r="A370" s="37" t="s">
        <v>78</v>
      </c>
      <c r="B370" t="s">
        <v>117</v>
      </c>
      <c r="C370" s="16">
        <v>17150.009999999998</v>
      </c>
      <c r="D370" s="38">
        <v>2.708323</v>
      </c>
      <c r="E370" s="16">
        <v>464.47775000000001</v>
      </c>
      <c r="F370" s="16">
        <v>16685.53225</v>
      </c>
      <c r="G370" s="16">
        <v>4601.1899999999996</v>
      </c>
      <c r="H370" s="16">
        <v>-4136.7122499999996</v>
      </c>
      <c r="I370" s="16">
        <v>-4140.3398870000001</v>
      </c>
      <c r="J370" s="16">
        <v>3.5786419999999999</v>
      </c>
      <c r="K370" s="39">
        <v>4.8994999999999997E-2</v>
      </c>
    </row>
    <row r="371" spans="1:11" ht="12" x14ac:dyDescent="0.2">
      <c r="A371" s="37" t="s">
        <v>79</v>
      </c>
      <c r="B371" t="s">
        <v>113</v>
      </c>
      <c r="C371" s="16">
        <v>26744755.190000001</v>
      </c>
      <c r="D371" s="38">
        <v>3.5098349999999998</v>
      </c>
      <c r="E371" s="16">
        <v>938696.80145499995</v>
      </c>
      <c r="F371" s="16">
        <v>25806058.388544999</v>
      </c>
      <c r="G371" s="16">
        <v>858121.72</v>
      </c>
      <c r="H371" s="16">
        <v>80575.081455000007</v>
      </c>
      <c r="I371" s="16">
        <v>-24255.271069999999</v>
      </c>
      <c r="J371" s="16">
        <v>28939.632526000001</v>
      </c>
      <c r="K371" s="39">
        <v>75890.719998999994</v>
      </c>
    </row>
    <row r="372" spans="1:11" ht="12" x14ac:dyDescent="0.2">
      <c r="A372" s="37" t="s">
        <v>79</v>
      </c>
      <c r="B372" t="s">
        <v>114</v>
      </c>
      <c r="C372" s="16">
        <v>6804299.0899999999</v>
      </c>
      <c r="D372" s="38">
        <v>-1.338042</v>
      </c>
      <c r="E372" s="16">
        <v>-91044.387531</v>
      </c>
      <c r="F372" s="16">
        <v>6895343.477531</v>
      </c>
      <c r="G372" s="16">
        <v>-47767.66</v>
      </c>
      <c r="H372" s="16">
        <v>-43276.727530999997</v>
      </c>
      <c r="I372" s="16">
        <v>-40878.319170000002</v>
      </c>
      <c r="J372" s="16">
        <v>-3869.4876049999998</v>
      </c>
      <c r="K372" s="39">
        <v>1471.079244</v>
      </c>
    </row>
    <row r="373" spans="1:11" ht="12" x14ac:dyDescent="0.2">
      <c r="A373" s="37" t="s">
        <v>79</v>
      </c>
      <c r="B373" t="s">
        <v>115</v>
      </c>
      <c r="C373" s="16">
        <v>98746.8</v>
      </c>
      <c r="D373" s="38">
        <v>7.2363999999999998E-2</v>
      </c>
      <c r="E373" s="16">
        <v>71.457436000000001</v>
      </c>
      <c r="F373" s="16">
        <v>98675.342564000006</v>
      </c>
      <c r="G373" s="16">
        <v>0</v>
      </c>
      <c r="H373" s="16">
        <v>71.457436000000001</v>
      </c>
      <c r="I373" s="16">
        <v>7.8014720000000004</v>
      </c>
      <c r="J373" s="16">
        <v>63.036518999999998</v>
      </c>
      <c r="K373" s="39">
        <v>0.61944500000000002</v>
      </c>
    </row>
    <row r="374" spans="1:11" ht="12" x14ac:dyDescent="0.2">
      <c r="A374" s="37" t="s">
        <v>79</v>
      </c>
      <c r="B374" t="s">
        <v>116</v>
      </c>
      <c r="C374" s="16">
        <v>98597.25</v>
      </c>
      <c r="D374" s="38">
        <v>29.970569999999999</v>
      </c>
      <c r="E374" s="16">
        <v>29550.157537999999</v>
      </c>
      <c r="F374" s="16">
        <v>69047.092462000001</v>
      </c>
      <c r="G374" s="16">
        <v>18026.41</v>
      </c>
      <c r="H374" s="16">
        <v>11523.747538</v>
      </c>
      <c r="I374" s="16">
        <v>18059.633793000001</v>
      </c>
      <c r="J374" s="16">
        <v>678.827091</v>
      </c>
      <c r="K374" s="39">
        <v>-7214.7133459999995</v>
      </c>
    </row>
    <row r="375" spans="1:11" ht="12" x14ac:dyDescent="0.2">
      <c r="A375" s="37" t="s">
        <v>79</v>
      </c>
      <c r="B375" t="s">
        <v>117</v>
      </c>
      <c r="C375" s="16">
        <v>54331.58</v>
      </c>
      <c r="D375" s="38">
        <v>2.708323</v>
      </c>
      <c r="E375" s="16">
        <v>1471.4749469999999</v>
      </c>
      <c r="F375" s="16">
        <v>52860.105052999999</v>
      </c>
      <c r="G375" s="16">
        <v>15109.11</v>
      </c>
      <c r="H375" s="16">
        <v>-13637.635053</v>
      </c>
      <c r="I375" s="16">
        <v>-13649.127487</v>
      </c>
      <c r="J375" s="16">
        <v>11.337210000000001</v>
      </c>
      <c r="K375" s="39">
        <v>0.155224</v>
      </c>
    </row>
    <row r="376" spans="1:11" ht="12" x14ac:dyDescent="0.2">
      <c r="A376" s="37" t="s">
        <v>80</v>
      </c>
      <c r="B376" t="s">
        <v>113</v>
      </c>
      <c r="C376" s="16">
        <v>48024.82</v>
      </c>
      <c r="D376" s="38">
        <v>3.5098349999999998</v>
      </c>
      <c r="E376" s="16">
        <v>1685.591983</v>
      </c>
      <c r="F376" s="16">
        <v>46339.228017000001</v>
      </c>
      <c r="G376" s="16">
        <v>1392.88</v>
      </c>
      <c r="H376" s="16">
        <v>292.71198299999998</v>
      </c>
      <c r="I376" s="16">
        <v>104.471007</v>
      </c>
      <c r="J376" s="16">
        <v>51.966101000000002</v>
      </c>
      <c r="K376" s="39">
        <v>136.27487500000001</v>
      </c>
    </row>
    <row r="377" spans="1:11" ht="12" x14ac:dyDescent="0.2">
      <c r="A377" s="37" t="s">
        <v>80</v>
      </c>
      <c r="B377" t="s">
        <v>114</v>
      </c>
      <c r="C377" s="16">
        <v>731.96</v>
      </c>
      <c r="D377" s="38">
        <v>-1.338042</v>
      </c>
      <c r="E377" s="16">
        <v>-9.7939330000000009</v>
      </c>
      <c r="F377" s="16">
        <v>741.75393299999996</v>
      </c>
      <c r="G377" s="16">
        <v>5.92</v>
      </c>
      <c r="H377" s="16">
        <v>-15.713933000000001</v>
      </c>
      <c r="I377" s="16">
        <v>-15.542868</v>
      </c>
      <c r="J377" s="16">
        <v>-0.329314</v>
      </c>
      <c r="K377" s="39">
        <v>0.158249</v>
      </c>
    </row>
    <row r="378" spans="1:11" ht="12" x14ac:dyDescent="0.2">
      <c r="A378" s="37" t="s">
        <v>80</v>
      </c>
      <c r="B378" t="s">
        <v>115</v>
      </c>
      <c r="C378" s="16">
        <v>21.83</v>
      </c>
      <c r="D378" s="38">
        <v>7.2363999999999998E-2</v>
      </c>
      <c r="E378" s="16">
        <v>1.5796999999999999E-2</v>
      </c>
      <c r="F378" s="16">
        <v>21.814202999999999</v>
      </c>
      <c r="G378" s="16">
        <v>0</v>
      </c>
      <c r="H378" s="16">
        <v>1.5796999999999999E-2</v>
      </c>
      <c r="I378" s="16">
        <v>1.725E-3</v>
      </c>
      <c r="J378" s="16">
        <v>1.3934999999999999E-2</v>
      </c>
      <c r="K378" s="39">
        <v>1.37E-4</v>
      </c>
    </row>
    <row r="379" spans="1:11" ht="12" x14ac:dyDescent="0.2">
      <c r="A379" s="37" t="s">
        <v>80</v>
      </c>
      <c r="B379" t="s">
        <v>116</v>
      </c>
      <c r="C379" s="16">
        <v>18.64</v>
      </c>
      <c r="D379" s="38">
        <v>29.970569999999999</v>
      </c>
      <c r="E379" s="16">
        <v>5.5865140000000002</v>
      </c>
      <c r="F379" s="16">
        <v>13.053485999999999</v>
      </c>
      <c r="G379" s="16">
        <v>2.4</v>
      </c>
      <c r="H379" s="16">
        <v>3.1865139999999998</v>
      </c>
      <c r="I379" s="16">
        <v>4.4221360000000001</v>
      </c>
      <c r="J379" s="16">
        <v>0.128334</v>
      </c>
      <c r="K379" s="39">
        <v>-1.3639559999999999</v>
      </c>
    </row>
    <row r="380" spans="1:11" ht="12" x14ac:dyDescent="0.2">
      <c r="A380" s="37" t="s">
        <v>80</v>
      </c>
      <c r="B380" t="s">
        <v>117</v>
      </c>
      <c r="C380" s="16">
        <v>7884.93</v>
      </c>
      <c r="D380" s="38">
        <v>2.708323</v>
      </c>
      <c r="E380" s="16">
        <v>213.54941199999999</v>
      </c>
      <c r="F380" s="16">
        <v>7671.380588</v>
      </c>
      <c r="G380" s="16">
        <v>3080.63</v>
      </c>
      <c r="H380" s="16">
        <v>-2867.0805879999998</v>
      </c>
      <c r="I380" s="16">
        <v>-2868.7484399999998</v>
      </c>
      <c r="J380" s="16">
        <v>1.6453249999999999</v>
      </c>
      <c r="K380" s="39">
        <v>2.2526999999999998E-2</v>
      </c>
    </row>
    <row r="381" spans="1:11" ht="12" x14ac:dyDescent="0.2">
      <c r="A381" s="37" t="s">
        <v>81</v>
      </c>
      <c r="B381" t="s">
        <v>113</v>
      </c>
      <c r="C381" s="16">
        <v>137280.56</v>
      </c>
      <c r="D381" s="38">
        <v>3.5098349999999998</v>
      </c>
      <c r="E381" s="16">
        <v>4818.3212620000004</v>
      </c>
      <c r="F381" s="16">
        <v>132462.23873799999</v>
      </c>
      <c r="G381" s="16">
        <v>3978.74</v>
      </c>
      <c r="H381" s="16">
        <v>839.58126200000004</v>
      </c>
      <c r="I381" s="16">
        <v>301.488114</v>
      </c>
      <c r="J381" s="16">
        <v>148.546843</v>
      </c>
      <c r="K381" s="39">
        <v>389.54630500000002</v>
      </c>
    </row>
    <row r="382" spans="1:11" ht="12" x14ac:dyDescent="0.2">
      <c r="A382" s="37" t="s">
        <v>81</v>
      </c>
      <c r="B382" t="s">
        <v>114</v>
      </c>
      <c r="C382" s="16">
        <v>4259.46</v>
      </c>
      <c r="D382" s="38">
        <v>-1.338042</v>
      </c>
      <c r="E382" s="16">
        <v>-56.993369000000001</v>
      </c>
      <c r="F382" s="16">
        <v>4316.4533689999998</v>
      </c>
      <c r="G382" s="16">
        <v>-32.950000000000003</v>
      </c>
      <c r="H382" s="16">
        <v>-24.043368999999998</v>
      </c>
      <c r="I382" s="16">
        <v>-22.490828</v>
      </c>
      <c r="J382" s="16">
        <v>-2.47343</v>
      </c>
      <c r="K382" s="39">
        <v>0.92088899999999996</v>
      </c>
    </row>
    <row r="383" spans="1:11" ht="12" x14ac:dyDescent="0.2">
      <c r="A383" s="37" t="s">
        <v>81</v>
      </c>
      <c r="B383" t="s">
        <v>115</v>
      </c>
      <c r="C383" s="16">
        <v>30.17</v>
      </c>
      <c r="D383" s="38">
        <v>7.2363999999999998E-2</v>
      </c>
      <c r="E383" s="16">
        <v>2.1832000000000001E-2</v>
      </c>
      <c r="F383" s="16">
        <v>30.148167999999998</v>
      </c>
      <c r="G383" s="16">
        <v>0</v>
      </c>
      <c r="H383" s="16">
        <v>2.1832000000000001E-2</v>
      </c>
      <c r="I383" s="16">
        <v>2.3830000000000001E-3</v>
      </c>
      <c r="J383" s="16">
        <v>1.9259999999999999E-2</v>
      </c>
      <c r="K383" s="39">
        <v>1.8900000000000001E-4</v>
      </c>
    </row>
    <row r="384" spans="1:11" ht="12" x14ac:dyDescent="0.2">
      <c r="A384" s="37" t="s">
        <v>81</v>
      </c>
      <c r="B384" t="s">
        <v>116</v>
      </c>
      <c r="C384" s="16">
        <v>36.729999999999997</v>
      </c>
      <c r="D384" s="38">
        <v>29.970569999999999</v>
      </c>
      <c r="E384" s="16">
        <v>11.008190000000001</v>
      </c>
      <c r="F384" s="16">
        <v>25.721810000000001</v>
      </c>
      <c r="G384" s="16">
        <v>7.54</v>
      </c>
      <c r="H384" s="16">
        <v>3.4681899999999999</v>
      </c>
      <c r="I384" s="16">
        <v>5.9029749999999996</v>
      </c>
      <c r="J384" s="16">
        <v>0.25287999999999999</v>
      </c>
      <c r="K384" s="39">
        <v>-2.687665</v>
      </c>
    </row>
    <row r="385" spans="1:11" ht="12" x14ac:dyDescent="0.2">
      <c r="A385" s="37" t="s">
        <v>81</v>
      </c>
      <c r="B385" t="s">
        <v>117</v>
      </c>
      <c r="C385" s="16">
        <v>5245.79</v>
      </c>
      <c r="D385" s="38">
        <v>2.708323</v>
      </c>
      <c r="E385" s="16">
        <v>142.07296299999999</v>
      </c>
      <c r="F385" s="16">
        <v>5103.7170370000003</v>
      </c>
      <c r="G385" s="16">
        <v>1478.87</v>
      </c>
      <c r="H385" s="16">
        <v>-1336.797037</v>
      </c>
      <c r="I385" s="16">
        <v>-1337.906647</v>
      </c>
      <c r="J385" s="16">
        <v>1.0946229999999999</v>
      </c>
      <c r="K385" s="39">
        <v>1.4987E-2</v>
      </c>
    </row>
    <row r="386" spans="1:11" ht="12" x14ac:dyDescent="0.2">
      <c r="A386" s="37" t="s">
        <v>82</v>
      </c>
      <c r="B386" t="s">
        <v>113</v>
      </c>
      <c r="C386" s="16">
        <v>37181.96</v>
      </c>
      <c r="D386" s="38">
        <v>3.5098349999999998</v>
      </c>
      <c r="E386" s="16">
        <v>1305.025478</v>
      </c>
      <c r="F386" s="16">
        <v>35876.934522000003</v>
      </c>
      <c r="G386" s="16">
        <v>1026.46</v>
      </c>
      <c r="H386" s="16">
        <v>278.56547799999998</v>
      </c>
      <c r="I386" s="16">
        <v>132.82482899999999</v>
      </c>
      <c r="J386" s="16">
        <v>40.233393</v>
      </c>
      <c r="K386" s="39">
        <v>105.507256</v>
      </c>
    </row>
    <row r="387" spans="1:11" ht="12" x14ac:dyDescent="0.2">
      <c r="A387" s="37" t="s">
        <v>82</v>
      </c>
      <c r="B387" t="s">
        <v>114</v>
      </c>
      <c r="C387" s="16">
        <v>3390.55</v>
      </c>
      <c r="D387" s="38">
        <v>-1.338042</v>
      </c>
      <c r="E387" s="16">
        <v>-45.366987000000002</v>
      </c>
      <c r="F387" s="16">
        <v>3435.9169870000001</v>
      </c>
      <c r="G387" s="16">
        <v>-24.24</v>
      </c>
      <c r="H387" s="16">
        <v>-21.126987</v>
      </c>
      <c r="I387" s="16">
        <v>-19.903642999999999</v>
      </c>
      <c r="J387" s="16">
        <v>-1.9563759999999999</v>
      </c>
      <c r="K387" s="39">
        <v>0.73303200000000002</v>
      </c>
    </row>
    <row r="388" spans="1:11" ht="12" x14ac:dyDescent="0.2">
      <c r="A388" s="37" t="s">
        <v>82</v>
      </c>
      <c r="B388" t="s">
        <v>115</v>
      </c>
      <c r="C388" s="16">
        <v>20.62</v>
      </c>
      <c r="D388" s="38">
        <v>7.2363999999999998E-2</v>
      </c>
      <c r="E388" s="16">
        <v>1.4922E-2</v>
      </c>
      <c r="F388" s="16">
        <v>20.605077999999999</v>
      </c>
      <c r="G388" s="16">
        <v>0</v>
      </c>
      <c r="H388" s="16">
        <v>1.4922E-2</v>
      </c>
      <c r="I388" s="16">
        <v>1.629E-3</v>
      </c>
      <c r="J388" s="16">
        <v>1.3162999999999999E-2</v>
      </c>
      <c r="K388" s="39">
        <v>1.2999999999999999E-4</v>
      </c>
    </row>
    <row r="389" spans="1:11" ht="12" x14ac:dyDescent="0.2">
      <c r="A389" s="37" t="s">
        <v>82</v>
      </c>
      <c r="B389" t="s">
        <v>116</v>
      </c>
      <c r="C389" s="16">
        <v>30.52</v>
      </c>
      <c r="D389" s="38">
        <v>29.970569999999999</v>
      </c>
      <c r="E389" s="16">
        <v>9.1470179999999992</v>
      </c>
      <c r="F389" s="16">
        <v>21.372982</v>
      </c>
      <c r="G389" s="16">
        <v>5.68</v>
      </c>
      <c r="H389" s="16">
        <v>3.4670179999999999</v>
      </c>
      <c r="I389" s="16">
        <v>5.4901499999999999</v>
      </c>
      <c r="J389" s="16">
        <v>0.21012600000000001</v>
      </c>
      <c r="K389" s="39">
        <v>-2.2332580000000002</v>
      </c>
    </row>
    <row r="390" spans="1:11" ht="12" x14ac:dyDescent="0.2">
      <c r="A390" s="37" t="s">
        <v>82</v>
      </c>
      <c r="B390" t="s">
        <v>117</v>
      </c>
      <c r="C390" s="16">
        <v>36864.239999999998</v>
      </c>
      <c r="D390" s="38">
        <v>2.708323</v>
      </c>
      <c r="E390" s="16">
        <v>998.402873</v>
      </c>
      <c r="F390" s="16">
        <v>35865.837126999999</v>
      </c>
      <c r="G390" s="16">
        <v>11145.49</v>
      </c>
      <c r="H390" s="16">
        <v>-10147.087127000001</v>
      </c>
      <c r="I390" s="16">
        <v>-10154.8848</v>
      </c>
      <c r="J390" s="16">
        <v>7.6923519999999996</v>
      </c>
      <c r="K390" s="39">
        <v>0.105321</v>
      </c>
    </row>
    <row r="391" spans="1:11" ht="12" x14ac:dyDescent="0.2">
      <c r="A391" s="37" t="s">
        <v>83</v>
      </c>
      <c r="B391" t="s">
        <v>113</v>
      </c>
      <c r="C391" s="16">
        <v>100316.52</v>
      </c>
      <c r="D391" s="38">
        <v>3.5098349999999998</v>
      </c>
      <c r="E391" s="16">
        <v>3520.9444159999998</v>
      </c>
      <c r="F391" s="16">
        <v>96795.575584000006</v>
      </c>
      <c r="G391" s="16">
        <v>3463.99</v>
      </c>
      <c r="H391" s="16">
        <v>56.954416000000002</v>
      </c>
      <c r="I391" s="16">
        <v>-336.25225399999999</v>
      </c>
      <c r="J391" s="16">
        <v>108.549254</v>
      </c>
      <c r="K391" s="39">
        <v>284.65741600000001</v>
      </c>
    </row>
    <row r="392" spans="1:11" ht="12" x14ac:dyDescent="0.2">
      <c r="A392" s="37" t="s">
        <v>83</v>
      </c>
      <c r="B392" t="s">
        <v>114</v>
      </c>
      <c r="C392" s="16">
        <v>10736.42</v>
      </c>
      <c r="D392" s="38">
        <v>-1.338042</v>
      </c>
      <c r="E392" s="16">
        <v>-143.65782100000001</v>
      </c>
      <c r="F392" s="16">
        <v>10880.077821000001</v>
      </c>
      <c r="G392" s="16">
        <v>-74.72</v>
      </c>
      <c r="H392" s="16">
        <v>-68.937821</v>
      </c>
      <c r="I392" s="16">
        <v>-65.232541999999995</v>
      </c>
      <c r="J392" s="16">
        <v>-6.0264769999999999</v>
      </c>
      <c r="K392" s="39">
        <v>2.3211979999999999</v>
      </c>
    </row>
    <row r="393" spans="1:11" ht="12" x14ac:dyDescent="0.2">
      <c r="A393" s="37" t="s">
        <v>83</v>
      </c>
      <c r="B393" t="s">
        <v>115</v>
      </c>
      <c r="C393" s="16">
        <v>125.73</v>
      </c>
      <c r="D393" s="38">
        <v>7.2363999999999998E-2</v>
      </c>
      <c r="E393" s="16">
        <v>9.0983999999999995E-2</v>
      </c>
      <c r="F393" s="16">
        <v>125.639016</v>
      </c>
      <c r="G393" s="16">
        <v>0</v>
      </c>
      <c r="H393" s="16">
        <v>9.0983999999999995E-2</v>
      </c>
      <c r="I393" s="16">
        <v>9.9340000000000001E-3</v>
      </c>
      <c r="J393" s="16">
        <v>8.0260999999999999E-2</v>
      </c>
      <c r="K393" s="39">
        <v>7.8899999999999999E-4</v>
      </c>
    </row>
    <row r="394" spans="1:11" ht="12" x14ac:dyDescent="0.2">
      <c r="A394" s="37" t="s">
        <v>83</v>
      </c>
      <c r="B394" t="s">
        <v>116</v>
      </c>
      <c r="C394" s="16">
        <v>234.82</v>
      </c>
      <c r="D394" s="38">
        <v>29.970569999999999</v>
      </c>
      <c r="E394" s="16">
        <v>70.376891999999998</v>
      </c>
      <c r="F394" s="16">
        <v>164.443108</v>
      </c>
      <c r="G394" s="16">
        <v>39.17</v>
      </c>
      <c r="H394" s="16">
        <v>31.206892</v>
      </c>
      <c r="I394" s="16">
        <v>46.77281</v>
      </c>
      <c r="J394" s="16">
        <v>1.6167</v>
      </c>
      <c r="K394" s="39">
        <v>-17.182618000000002</v>
      </c>
    </row>
    <row r="395" spans="1:11" ht="12" x14ac:dyDescent="0.2">
      <c r="A395" s="37" t="s">
        <v>83</v>
      </c>
      <c r="B395" t="s">
        <v>117</v>
      </c>
      <c r="C395" s="16">
        <v>2220.9899999999998</v>
      </c>
      <c r="D395" s="38">
        <v>2.708323</v>
      </c>
      <c r="E395" s="16">
        <v>60.151594000000003</v>
      </c>
      <c r="F395" s="16">
        <v>2160.8384059999998</v>
      </c>
      <c r="G395" s="16">
        <v>589.66999999999996</v>
      </c>
      <c r="H395" s="16">
        <v>-529.51840600000003</v>
      </c>
      <c r="I395" s="16">
        <v>-529.98819900000001</v>
      </c>
      <c r="J395" s="16">
        <v>0.46344800000000003</v>
      </c>
      <c r="K395" s="39">
        <v>6.3449999999999999E-3</v>
      </c>
    </row>
    <row r="396" spans="1:11" ht="12" x14ac:dyDescent="0.2">
      <c r="A396" s="37" t="s">
        <v>84</v>
      </c>
      <c r="B396" t="s">
        <v>113</v>
      </c>
      <c r="C396" s="16">
        <v>37737.160000000003</v>
      </c>
      <c r="D396" s="38">
        <v>3.5098349999999998</v>
      </c>
      <c r="E396" s="16">
        <v>1324.512082</v>
      </c>
      <c r="F396" s="16">
        <v>36412.647918000002</v>
      </c>
      <c r="G396" s="16">
        <v>1027.3399999999999</v>
      </c>
      <c r="H396" s="16">
        <v>297.17208199999999</v>
      </c>
      <c r="I396" s="16">
        <v>149.25523799999999</v>
      </c>
      <c r="J396" s="16">
        <v>40.834156999999998</v>
      </c>
      <c r="K396" s="39">
        <v>107.08268700000001</v>
      </c>
    </row>
    <row r="397" spans="1:11" ht="12" x14ac:dyDescent="0.2">
      <c r="A397" s="37" t="s">
        <v>84</v>
      </c>
      <c r="B397" t="s">
        <v>114</v>
      </c>
      <c r="C397" s="16">
        <v>4396.8</v>
      </c>
      <c r="D397" s="38">
        <v>-1.338042</v>
      </c>
      <c r="E397" s="16">
        <v>-58.831035999999997</v>
      </c>
      <c r="F397" s="16">
        <v>4455.6310359999998</v>
      </c>
      <c r="G397" s="16">
        <v>-28.82</v>
      </c>
      <c r="H397" s="16">
        <v>-30.011036000000001</v>
      </c>
      <c r="I397" s="16">
        <v>-28.403375</v>
      </c>
      <c r="J397" s="16">
        <v>-2.5582419999999999</v>
      </c>
      <c r="K397" s="39">
        <v>0.95058100000000001</v>
      </c>
    </row>
    <row r="398" spans="1:11" ht="12" x14ac:dyDescent="0.2">
      <c r="A398" s="37" t="s">
        <v>84</v>
      </c>
      <c r="B398" t="s">
        <v>115</v>
      </c>
      <c r="C398" s="16">
        <v>13.79</v>
      </c>
      <c r="D398" s="38">
        <v>7.2363999999999998E-2</v>
      </c>
      <c r="E398" s="16">
        <v>9.979E-3</v>
      </c>
      <c r="F398" s="16">
        <v>13.780021</v>
      </c>
      <c r="G398" s="16">
        <v>0</v>
      </c>
      <c r="H398" s="16">
        <v>9.979E-3</v>
      </c>
      <c r="I398" s="16">
        <v>1.0889999999999999E-3</v>
      </c>
      <c r="J398" s="16">
        <v>8.8030000000000001E-3</v>
      </c>
      <c r="K398" s="39">
        <v>8.7000000000000001E-5</v>
      </c>
    </row>
    <row r="399" spans="1:11" ht="12" x14ac:dyDescent="0.2">
      <c r="A399" s="37" t="s">
        <v>84</v>
      </c>
      <c r="B399" t="s">
        <v>116</v>
      </c>
      <c r="C399" s="16">
        <v>37.130000000000003</v>
      </c>
      <c r="D399" s="38">
        <v>29.970569999999999</v>
      </c>
      <c r="E399" s="16">
        <v>11.128073000000001</v>
      </c>
      <c r="F399" s="16">
        <v>26.001926999999998</v>
      </c>
      <c r="G399" s="16">
        <v>5.88</v>
      </c>
      <c r="H399" s="16">
        <v>5.2480729999999998</v>
      </c>
      <c r="I399" s="16">
        <v>7.7093730000000003</v>
      </c>
      <c r="J399" s="16">
        <v>0.25563399999999997</v>
      </c>
      <c r="K399" s="39">
        <v>-2.7169340000000002</v>
      </c>
    </row>
    <row r="400" spans="1:11" ht="12" x14ac:dyDescent="0.2">
      <c r="A400" s="37" t="s">
        <v>84</v>
      </c>
      <c r="B400" t="s">
        <v>117</v>
      </c>
      <c r="C400" s="16">
        <v>5240.34</v>
      </c>
      <c r="D400" s="38">
        <v>2.708323</v>
      </c>
      <c r="E400" s="16">
        <v>141.92535899999999</v>
      </c>
      <c r="F400" s="16">
        <v>5098.4146410000003</v>
      </c>
      <c r="G400" s="16">
        <v>1463.1</v>
      </c>
      <c r="H400" s="16">
        <v>-1321.1746410000001</v>
      </c>
      <c r="I400" s="16">
        <v>-1322.2830980000001</v>
      </c>
      <c r="J400" s="16">
        <v>1.093486</v>
      </c>
      <c r="K400" s="39">
        <v>1.4971E-2</v>
      </c>
    </row>
    <row r="401" spans="1:11" ht="12" x14ac:dyDescent="0.2">
      <c r="A401" s="37" t="s">
        <v>13</v>
      </c>
      <c r="B401" t="s">
        <v>113</v>
      </c>
      <c r="C401" s="16">
        <v>19780.099999999999</v>
      </c>
      <c r="D401" s="38">
        <v>3.5098349999999998</v>
      </c>
      <c r="E401" s="16">
        <v>694.24888999999996</v>
      </c>
      <c r="F401" s="16">
        <v>19085.85111</v>
      </c>
      <c r="G401" s="16">
        <v>1036.3599999999999</v>
      </c>
      <c r="H401" s="16">
        <v>-342.11111</v>
      </c>
      <c r="I401" s="16">
        <v>-419.642381</v>
      </c>
      <c r="J401" s="16">
        <v>21.403404999999999</v>
      </c>
      <c r="K401" s="39">
        <v>56.127865999999997</v>
      </c>
    </row>
    <row r="402" spans="1:11" ht="12" x14ac:dyDescent="0.2">
      <c r="A402" s="37" t="s">
        <v>13</v>
      </c>
      <c r="B402" t="s">
        <v>114</v>
      </c>
      <c r="C402" s="16">
        <v>1129</v>
      </c>
      <c r="D402" s="38">
        <v>-1.338042</v>
      </c>
      <c r="E402" s="16">
        <v>-15.106495000000001</v>
      </c>
      <c r="F402" s="16">
        <v>1144.106495</v>
      </c>
      <c r="G402" s="16">
        <v>-2.04</v>
      </c>
      <c r="H402" s="16">
        <v>-13.066495</v>
      </c>
      <c r="I402" s="16">
        <v>-12.695968000000001</v>
      </c>
      <c r="J402" s="16">
        <v>-0.61461500000000002</v>
      </c>
      <c r="K402" s="39">
        <v>0.244088</v>
      </c>
    </row>
    <row r="403" spans="1:11" ht="12" x14ac:dyDescent="0.2">
      <c r="A403" s="37" t="s">
        <v>13</v>
      </c>
      <c r="B403" t="s">
        <v>115</v>
      </c>
      <c r="C403" s="16">
        <v>14.39</v>
      </c>
      <c r="D403" s="38">
        <v>7.2363999999999998E-2</v>
      </c>
      <c r="E403" s="16">
        <v>1.0413E-2</v>
      </c>
      <c r="F403" s="16">
        <v>14.379587000000001</v>
      </c>
      <c r="G403" s="16">
        <v>0</v>
      </c>
      <c r="H403" s="16">
        <v>1.0413E-2</v>
      </c>
      <c r="I403" s="16">
        <v>1.137E-3</v>
      </c>
      <c r="J403" s="16">
        <v>9.1859999999999997E-3</v>
      </c>
      <c r="K403" s="39">
        <v>9.0000000000000006E-5</v>
      </c>
    </row>
    <row r="404" spans="1:11" ht="12" x14ac:dyDescent="0.2">
      <c r="A404" s="37" t="s">
        <v>13</v>
      </c>
      <c r="B404" t="s">
        <v>116</v>
      </c>
      <c r="C404" s="16">
        <v>12.19</v>
      </c>
      <c r="D404" s="38">
        <v>29.970569999999999</v>
      </c>
      <c r="E404" s="16">
        <v>3.6534119999999999</v>
      </c>
      <c r="F404" s="16">
        <v>8.5365880000000001</v>
      </c>
      <c r="G404" s="16">
        <v>3.25</v>
      </c>
      <c r="H404" s="16">
        <v>0.40341199999999999</v>
      </c>
      <c r="I404" s="16">
        <v>1.2114720000000001</v>
      </c>
      <c r="J404" s="16">
        <v>8.3926000000000001E-2</v>
      </c>
      <c r="K404" s="39">
        <v>-0.89198599999999995</v>
      </c>
    </row>
    <row r="405" spans="1:11" ht="12" x14ac:dyDescent="0.2">
      <c r="A405" s="37" t="s">
        <v>13</v>
      </c>
      <c r="B405" t="s">
        <v>117</v>
      </c>
      <c r="C405" s="16">
        <v>2718.64</v>
      </c>
      <c r="D405" s="38">
        <v>2.708323</v>
      </c>
      <c r="E405" s="16">
        <v>73.629565999999997</v>
      </c>
      <c r="F405" s="16">
        <v>2645.0104339999998</v>
      </c>
      <c r="G405" s="16">
        <v>882.59</v>
      </c>
      <c r="H405" s="16">
        <v>-808.96043399999996</v>
      </c>
      <c r="I405" s="16">
        <v>-809.53549199999998</v>
      </c>
      <c r="J405" s="16">
        <v>0.56729099999999999</v>
      </c>
      <c r="K405" s="39">
        <v>7.7669999999999996E-3</v>
      </c>
    </row>
    <row r="406" spans="1:11" ht="12" x14ac:dyDescent="0.2">
      <c r="A406" s="37" t="s">
        <v>85</v>
      </c>
      <c r="B406" t="s">
        <v>113</v>
      </c>
      <c r="C406" s="16">
        <v>15173.34</v>
      </c>
      <c r="D406" s="38">
        <v>3.5098349999999998</v>
      </c>
      <c r="E406" s="16">
        <v>532.559211</v>
      </c>
      <c r="F406" s="16">
        <v>14640.780789</v>
      </c>
      <c r="G406" s="16">
        <v>1105.78</v>
      </c>
      <c r="H406" s="16">
        <v>-573.22078899999997</v>
      </c>
      <c r="I406" s="16">
        <v>-632.69512599999996</v>
      </c>
      <c r="J406" s="16">
        <v>16.418579000000001</v>
      </c>
      <c r="K406" s="39">
        <v>43.055757999999997</v>
      </c>
    </row>
    <row r="407" spans="1:11" ht="12" x14ac:dyDescent="0.2">
      <c r="A407" s="37" t="s">
        <v>85</v>
      </c>
      <c r="B407" t="s">
        <v>114</v>
      </c>
      <c r="C407" s="16">
        <v>1035.96</v>
      </c>
      <c r="D407" s="38">
        <v>-1.338042</v>
      </c>
      <c r="E407" s="16">
        <v>-13.861580999999999</v>
      </c>
      <c r="F407" s="16">
        <v>1049.8215809999999</v>
      </c>
      <c r="G407" s="16">
        <v>0.3</v>
      </c>
      <c r="H407" s="16">
        <v>-14.161581</v>
      </c>
      <c r="I407" s="16">
        <v>-13.831645999999999</v>
      </c>
      <c r="J407" s="16">
        <v>-0.55390799999999996</v>
      </c>
      <c r="K407" s="39">
        <v>0.22397300000000001</v>
      </c>
    </row>
    <row r="408" spans="1:11" ht="12" x14ac:dyDescent="0.2">
      <c r="A408" s="37" t="s">
        <v>85</v>
      </c>
      <c r="B408" t="s">
        <v>115</v>
      </c>
      <c r="C408" s="16">
        <v>25.59</v>
      </c>
      <c r="D408" s="38">
        <v>7.2363999999999998E-2</v>
      </c>
      <c r="E408" s="16">
        <v>1.8518E-2</v>
      </c>
      <c r="F408" s="16">
        <v>25.571482</v>
      </c>
      <c r="G408" s="16">
        <v>0</v>
      </c>
      <c r="H408" s="16">
        <v>1.8518E-2</v>
      </c>
      <c r="I408" s="16">
        <v>2.0209999999999998E-3</v>
      </c>
      <c r="J408" s="16">
        <v>1.6336E-2</v>
      </c>
      <c r="K408" s="39">
        <v>1.6100000000000001E-4</v>
      </c>
    </row>
    <row r="409" spans="1:11" ht="12" x14ac:dyDescent="0.2">
      <c r="A409" s="37" t="s">
        <v>85</v>
      </c>
      <c r="B409" t="s">
        <v>116</v>
      </c>
      <c r="C409" s="16">
        <v>16.829999999999998</v>
      </c>
      <c r="D409" s="38">
        <v>29.970569999999999</v>
      </c>
      <c r="E409" s="16">
        <v>5.0440469999999999</v>
      </c>
      <c r="F409" s="16">
        <v>11.785952999999999</v>
      </c>
      <c r="G409" s="16">
        <v>4.1500000000000004</v>
      </c>
      <c r="H409" s="16">
        <v>0.89404700000000004</v>
      </c>
      <c r="I409" s="16">
        <v>2.0096859999999999</v>
      </c>
      <c r="J409" s="16">
        <v>0.115872</v>
      </c>
      <c r="K409" s="39">
        <v>-1.231511</v>
      </c>
    </row>
    <row r="410" spans="1:11" ht="12" x14ac:dyDescent="0.2">
      <c r="A410" s="37" t="s">
        <v>85</v>
      </c>
      <c r="B410" t="s">
        <v>117</v>
      </c>
      <c r="C410" s="16">
        <v>1852.32</v>
      </c>
      <c r="D410" s="38">
        <v>2.708323</v>
      </c>
      <c r="E410" s="16">
        <v>50.166817999999999</v>
      </c>
      <c r="F410" s="16">
        <v>1802.153182</v>
      </c>
      <c r="G410" s="16">
        <v>718.46</v>
      </c>
      <c r="H410" s="16">
        <v>-668.293182</v>
      </c>
      <c r="I410" s="16">
        <v>-668.68499199999997</v>
      </c>
      <c r="J410" s="16">
        <v>0.38651799999999997</v>
      </c>
      <c r="K410" s="39">
        <v>5.2919999999999998E-3</v>
      </c>
    </row>
    <row r="411" spans="1:11" ht="12" x14ac:dyDescent="0.2">
      <c r="A411" s="37" t="s">
        <v>86</v>
      </c>
      <c r="B411" t="s">
        <v>113</v>
      </c>
      <c r="C411" s="16">
        <v>1437365.13</v>
      </c>
      <c r="D411" s="38">
        <v>3.5098349999999998</v>
      </c>
      <c r="E411" s="16">
        <v>50449.145654</v>
      </c>
      <c r="F411" s="16">
        <v>1386915.984346</v>
      </c>
      <c r="G411" s="16">
        <v>54569.89</v>
      </c>
      <c r="H411" s="16">
        <v>-4120.7443460000004</v>
      </c>
      <c r="I411" s="16">
        <v>-9754.7272420000008</v>
      </c>
      <c r="J411" s="16">
        <v>1555.326208</v>
      </c>
      <c r="K411" s="39">
        <v>4078.656688</v>
      </c>
    </row>
    <row r="412" spans="1:11" ht="12" x14ac:dyDescent="0.2">
      <c r="A412" s="37" t="s">
        <v>86</v>
      </c>
      <c r="B412" t="s">
        <v>114</v>
      </c>
      <c r="C412" s="16">
        <v>32050.65</v>
      </c>
      <c r="D412" s="38">
        <v>-1.338042</v>
      </c>
      <c r="E412" s="16">
        <v>-428.85119500000002</v>
      </c>
      <c r="F412" s="16">
        <v>32479.501195000001</v>
      </c>
      <c r="G412" s="16">
        <v>-426.27</v>
      </c>
      <c r="H412" s="16">
        <v>-2.5811950000000001</v>
      </c>
      <c r="I412" s="16">
        <v>9.3408359999999995</v>
      </c>
      <c r="J412" s="16">
        <v>-18.851334000000001</v>
      </c>
      <c r="K412" s="39">
        <v>6.929303</v>
      </c>
    </row>
    <row r="413" spans="1:11" ht="12" x14ac:dyDescent="0.2">
      <c r="A413" s="37" t="s">
        <v>86</v>
      </c>
      <c r="B413" t="s">
        <v>115</v>
      </c>
      <c r="C413" s="16">
        <v>43.24</v>
      </c>
      <c r="D413" s="38">
        <v>7.2363999999999998E-2</v>
      </c>
      <c r="E413" s="16">
        <v>3.1289999999999998E-2</v>
      </c>
      <c r="F413" s="16">
        <v>43.208710000000004</v>
      </c>
      <c r="G413" s="16">
        <v>0</v>
      </c>
      <c r="H413" s="16">
        <v>3.1289999999999998E-2</v>
      </c>
      <c r="I413" s="16">
        <v>3.4160000000000002E-3</v>
      </c>
      <c r="J413" s="16">
        <v>2.7604E-2</v>
      </c>
      <c r="K413" s="39">
        <v>2.7E-4</v>
      </c>
    </row>
    <row r="414" spans="1:11" ht="12" x14ac:dyDescent="0.2">
      <c r="A414" s="37" t="s">
        <v>86</v>
      </c>
      <c r="B414" t="s">
        <v>116</v>
      </c>
      <c r="C414" s="16">
        <v>108.65</v>
      </c>
      <c r="D414" s="38">
        <v>29.970569999999999</v>
      </c>
      <c r="E414" s="16">
        <v>32.563023999999999</v>
      </c>
      <c r="F414" s="16">
        <v>76.086976000000007</v>
      </c>
      <c r="G414" s="16">
        <v>12.95</v>
      </c>
      <c r="H414" s="16">
        <v>19.613023999999999</v>
      </c>
      <c r="I414" s="16">
        <v>26.815294000000002</v>
      </c>
      <c r="J414" s="16">
        <v>0.74803900000000001</v>
      </c>
      <c r="K414" s="39">
        <v>-7.9503089999999998</v>
      </c>
    </row>
    <row r="415" spans="1:11" ht="12" x14ac:dyDescent="0.2">
      <c r="A415" s="37" t="s">
        <v>86</v>
      </c>
      <c r="B415" t="s">
        <v>117</v>
      </c>
      <c r="C415" s="16">
        <v>3039.95</v>
      </c>
      <c r="D415" s="38">
        <v>2.708323</v>
      </c>
      <c r="E415" s="16">
        <v>82.331680000000006</v>
      </c>
      <c r="F415" s="16">
        <v>2957.61832</v>
      </c>
      <c r="G415" s="16">
        <v>669.09</v>
      </c>
      <c r="H415" s="16">
        <v>-586.75832000000003</v>
      </c>
      <c r="I415" s="16">
        <v>-587.401342</v>
      </c>
      <c r="J415" s="16">
        <v>0.63433700000000004</v>
      </c>
      <c r="K415" s="39">
        <v>8.685E-3</v>
      </c>
    </row>
    <row r="416" spans="1:11" ht="12" x14ac:dyDescent="0.2">
      <c r="A416" s="37" t="s">
        <v>87</v>
      </c>
      <c r="B416" t="s">
        <v>113</v>
      </c>
      <c r="C416" s="16">
        <v>66874.81</v>
      </c>
      <c r="D416" s="38">
        <v>3.5098349999999998</v>
      </c>
      <c r="E416" s="16">
        <v>2347.195545</v>
      </c>
      <c r="F416" s="16">
        <v>64527.614455000003</v>
      </c>
      <c r="G416" s="16">
        <v>1950.72</v>
      </c>
      <c r="H416" s="16">
        <v>396.47554500000001</v>
      </c>
      <c r="I416" s="16">
        <v>134.34901400000001</v>
      </c>
      <c r="J416" s="16">
        <v>72.363063999999994</v>
      </c>
      <c r="K416" s="39">
        <v>189.76346699999999</v>
      </c>
    </row>
    <row r="417" spans="1:11" ht="12" x14ac:dyDescent="0.2">
      <c r="A417" s="37" t="s">
        <v>87</v>
      </c>
      <c r="B417" t="s">
        <v>114</v>
      </c>
      <c r="C417" s="16">
        <v>10589.17</v>
      </c>
      <c r="D417" s="38">
        <v>-1.338042</v>
      </c>
      <c r="E417" s="16">
        <v>-141.68755400000001</v>
      </c>
      <c r="F417" s="16">
        <v>10730.857554</v>
      </c>
      <c r="G417" s="16">
        <v>-73.45</v>
      </c>
      <c r="H417" s="16">
        <v>-68.237554000000003</v>
      </c>
      <c r="I417" s="16">
        <v>-64.374880000000005</v>
      </c>
      <c r="J417" s="16">
        <v>-6.152037</v>
      </c>
      <c r="K417" s="39">
        <v>2.2893629999999998</v>
      </c>
    </row>
    <row r="418" spans="1:11" ht="12" x14ac:dyDescent="0.2">
      <c r="A418" s="37" t="s">
        <v>87</v>
      </c>
      <c r="B418" t="s">
        <v>115</v>
      </c>
      <c r="C418" s="16">
        <v>45.87</v>
      </c>
      <c r="D418" s="38">
        <v>7.2363999999999998E-2</v>
      </c>
      <c r="E418" s="16">
        <v>3.3194000000000001E-2</v>
      </c>
      <c r="F418" s="16">
        <v>45.836806000000003</v>
      </c>
      <c r="G418" s="16">
        <v>0</v>
      </c>
      <c r="H418" s="16">
        <v>3.3194000000000001E-2</v>
      </c>
      <c r="I418" s="16">
        <v>3.6229999999999999E-3</v>
      </c>
      <c r="J418" s="16">
        <v>2.9281999999999999E-2</v>
      </c>
      <c r="K418" s="39">
        <v>2.8899999999999998E-4</v>
      </c>
    </row>
    <row r="419" spans="1:11" ht="12" x14ac:dyDescent="0.2">
      <c r="A419" s="37" t="s">
        <v>87</v>
      </c>
      <c r="B419" t="s">
        <v>116</v>
      </c>
      <c r="C419" s="16">
        <v>90.46</v>
      </c>
      <c r="D419" s="38">
        <v>29.970569999999999</v>
      </c>
      <c r="E419" s="16">
        <v>27.111377000000001</v>
      </c>
      <c r="F419" s="16">
        <v>63.348623000000003</v>
      </c>
      <c r="G419" s="16">
        <v>15.3</v>
      </c>
      <c r="H419" s="16">
        <v>11.811377</v>
      </c>
      <c r="I419" s="16">
        <v>17.807856000000001</v>
      </c>
      <c r="J419" s="16">
        <v>0.622803</v>
      </c>
      <c r="K419" s="39">
        <v>-6.6192820000000001</v>
      </c>
    </row>
    <row r="420" spans="1:11" ht="12" x14ac:dyDescent="0.2">
      <c r="A420" s="37" t="s">
        <v>87</v>
      </c>
      <c r="B420" t="s">
        <v>117</v>
      </c>
      <c r="C420" s="16">
        <v>6533.9</v>
      </c>
      <c r="D420" s="38">
        <v>2.708323</v>
      </c>
      <c r="E420" s="16">
        <v>176.959149</v>
      </c>
      <c r="F420" s="16">
        <v>6356.9408510000003</v>
      </c>
      <c r="G420" s="16">
        <v>1807.26</v>
      </c>
      <c r="H420" s="16">
        <v>-1630.300851</v>
      </c>
      <c r="I420" s="16">
        <v>-1631.6829270000001</v>
      </c>
      <c r="J420" s="16">
        <v>1.36341</v>
      </c>
      <c r="K420" s="39">
        <v>1.8665999999999999E-2</v>
      </c>
    </row>
    <row r="421" spans="1:11" ht="12" x14ac:dyDescent="0.2">
      <c r="A421" s="37" t="s">
        <v>88</v>
      </c>
      <c r="B421" t="s">
        <v>113</v>
      </c>
      <c r="C421" s="16">
        <v>436773.86</v>
      </c>
      <c r="D421" s="38">
        <v>3.5098349999999998</v>
      </c>
      <c r="E421" s="16">
        <v>15330.042186999999</v>
      </c>
      <c r="F421" s="16">
        <v>421443.817813</v>
      </c>
      <c r="G421" s="16">
        <v>10780.52</v>
      </c>
      <c r="H421" s="16">
        <v>4549.5221869999996</v>
      </c>
      <c r="I421" s="16">
        <v>2837.5170710000002</v>
      </c>
      <c r="J421" s="16">
        <v>472.61883399999999</v>
      </c>
      <c r="K421" s="39">
        <v>1239.3862819999999</v>
      </c>
    </row>
    <row r="422" spans="1:11" ht="12" x14ac:dyDescent="0.2">
      <c r="A422" s="37" t="s">
        <v>88</v>
      </c>
      <c r="B422" t="s">
        <v>114</v>
      </c>
      <c r="C422" s="16">
        <v>56494.75</v>
      </c>
      <c r="D422" s="38">
        <v>-1.338042</v>
      </c>
      <c r="E422" s="16">
        <v>-755.92354799999998</v>
      </c>
      <c r="F422" s="16">
        <v>57250.673547999999</v>
      </c>
      <c r="G422" s="16">
        <v>-397.28</v>
      </c>
      <c r="H422" s="16">
        <v>-358.64354800000001</v>
      </c>
      <c r="I422" s="16">
        <v>-338.04689100000002</v>
      </c>
      <c r="J422" s="16">
        <v>-32.810738000000001</v>
      </c>
      <c r="K422" s="39">
        <v>12.214081</v>
      </c>
    </row>
    <row r="423" spans="1:11" ht="12" x14ac:dyDescent="0.2">
      <c r="A423" s="37" t="s">
        <v>88</v>
      </c>
      <c r="B423" t="s">
        <v>115</v>
      </c>
      <c r="C423" s="16">
        <v>250.41</v>
      </c>
      <c r="D423" s="38">
        <v>7.2363999999999998E-2</v>
      </c>
      <c r="E423" s="16">
        <v>0.18120600000000001</v>
      </c>
      <c r="F423" s="16">
        <v>250.22879399999999</v>
      </c>
      <c r="G423" s="16">
        <v>0</v>
      </c>
      <c r="H423" s="16">
        <v>0.18120600000000001</v>
      </c>
      <c r="I423" s="16">
        <v>1.9782999999999999E-2</v>
      </c>
      <c r="J423" s="16">
        <v>0.159856</v>
      </c>
      <c r="K423" s="39">
        <v>1.567E-3</v>
      </c>
    </row>
    <row r="424" spans="1:11" ht="12" x14ac:dyDescent="0.2">
      <c r="A424" s="37" t="s">
        <v>88</v>
      </c>
      <c r="B424" t="s">
        <v>116</v>
      </c>
      <c r="C424" s="16">
        <v>463.46</v>
      </c>
      <c r="D424" s="38">
        <v>29.970569999999999</v>
      </c>
      <c r="E424" s="16">
        <v>138.90160299999999</v>
      </c>
      <c r="F424" s="16">
        <v>324.55839700000001</v>
      </c>
      <c r="G424" s="16">
        <v>78.73</v>
      </c>
      <c r="H424" s="16">
        <v>60.171602999999998</v>
      </c>
      <c r="I424" s="16">
        <v>90.893776000000003</v>
      </c>
      <c r="J424" s="16">
        <v>3.190852</v>
      </c>
      <c r="K424" s="39">
        <v>-33.913024999999998</v>
      </c>
    </row>
    <row r="425" spans="1:11" ht="12" x14ac:dyDescent="0.2">
      <c r="A425" s="37" t="s">
        <v>88</v>
      </c>
      <c r="B425" t="s">
        <v>117</v>
      </c>
      <c r="C425" s="16">
        <v>56401.63</v>
      </c>
      <c r="D425" s="38">
        <v>2.708323</v>
      </c>
      <c r="E425" s="16">
        <v>1527.538597</v>
      </c>
      <c r="F425" s="16">
        <v>54874.091402999999</v>
      </c>
      <c r="G425" s="16">
        <v>15406.9</v>
      </c>
      <c r="H425" s="16">
        <v>-13879.361403000001</v>
      </c>
      <c r="I425" s="16">
        <v>-13891.291698000001</v>
      </c>
      <c r="J425" s="16">
        <v>11.769162</v>
      </c>
      <c r="K425" s="39">
        <v>0.161133</v>
      </c>
    </row>
    <row r="426" spans="1:11" ht="12" x14ac:dyDescent="0.2">
      <c r="A426" s="37" t="s">
        <v>89</v>
      </c>
      <c r="B426" t="s">
        <v>113</v>
      </c>
      <c r="C426" s="16">
        <v>757497.56</v>
      </c>
      <c r="D426" s="38">
        <v>3.5098349999999998</v>
      </c>
      <c r="E426" s="16">
        <v>26586.915140000001</v>
      </c>
      <c r="F426" s="16">
        <v>730910.64486</v>
      </c>
      <c r="G426" s="16">
        <v>22780.05</v>
      </c>
      <c r="H426" s="16">
        <v>3806.8651399999999</v>
      </c>
      <c r="I426" s="16">
        <v>837.73210099999994</v>
      </c>
      <c r="J426" s="16">
        <v>819.66355199999998</v>
      </c>
      <c r="K426" s="39">
        <v>2149.4694869999998</v>
      </c>
    </row>
    <row r="427" spans="1:11" ht="12" x14ac:dyDescent="0.2">
      <c r="A427" s="37" t="s">
        <v>89</v>
      </c>
      <c r="B427" t="s">
        <v>114</v>
      </c>
      <c r="C427" s="16">
        <v>110466.52</v>
      </c>
      <c r="D427" s="38">
        <v>-1.338042</v>
      </c>
      <c r="E427" s="16">
        <v>-1478.0885619999999</v>
      </c>
      <c r="F427" s="16">
        <v>111944.60856199999</v>
      </c>
      <c r="G427" s="16">
        <v>-782.48</v>
      </c>
      <c r="H427" s="16">
        <v>-695.60856200000001</v>
      </c>
      <c r="I427" s="16">
        <v>-656.368651</v>
      </c>
      <c r="J427" s="16">
        <v>-63.122607000000002</v>
      </c>
      <c r="K427" s="39">
        <v>23.882695999999999</v>
      </c>
    </row>
    <row r="428" spans="1:11" ht="12" x14ac:dyDescent="0.2">
      <c r="A428" s="37" t="s">
        <v>89</v>
      </c>
      <c r="B428" t="s">
        <v>115</v>
      </c>
      <c r="C428" s="16">
        <v>1556.55</v>
      </c>
      <c r="D428" s="38">
        <v>7.2363999999999998E-2</v>
      </c>
      <c r="E428" s="16">
        <v>1.126387</v>
      </c>
      <c r="F428" s="16">
        <v>1555.4236129999999</v>
      </c>
      <c r="G428" s="16">
        <v>0</v>
      </c>
      <c r="H428" s="16">
        <v>1.126387</v>
      </c>
      <c r="I428" s="16">
        <v>0.122973</v>
      </c>
      <c r="J428" s="16">
        <v>0.99365000000000003</v>
      </c>
      <c r="K428" s="39">
        <v>9.7640000000000001E-3</v>
      </c>
    </row>
    <row r="429" spans="1:11" ht="12" x14ac:dyDescent="0.2">
      <c r="A429" s="37" t="s">
        <v>89</v>
      </c>
      <c r="B429" t="s">
        <v>116</v>
      </c>
      <c r="C429" s="16">
        <v>1586.65</v>
      </c>
      <c r="D429" s="38">
        <v>29.970569999999999</v>
      </c>
      <c r="E429" s="16">
        <v>475.52804400000002</v>
      </c>
      <c r="F429" s="16">
        <v>1111.121956</v>
      </c>
      <c r="G429" s="16">
        <v>265.12</v>
      </c>
      <c r="H429" s="16">
        <v>210.40804399999999</v>
      </c>
      <c r="I429" s="16">
        <v>315.58505400000001</v>
      </c>
      <c r="J429" s="16">
        <v>10.923844000000001</v>
      </c>
      <c r="K429" s="39">
        <v>-116.100854</v>
      </c>
    </row>
    <row r="430" spans="1:11" ht="12" x14ac:dyDescent="0.2">
      <c r="A430" s="37" t="s">
        <v>89</v>
      </c>
      <c r="B430" t="s">
        <v>117</v>
      </c>
      <c r="C430" s="16">
        <v>2103</v>
      </c>
      <c r="D430" s="38">
        <v>2.708323</v>
      </c>
      <c r="E430" s="16">
        <v>56.956043000000001</v>
      </c>
      <c r="F430" s="16">
        <v>2046.0439570000001</v>
      </c>
      <c r="G430" s="16">
        <v>567.54</v>
      </c>
      <c r="H430" s="16">
        <v>-510.583957</v>
      </c>
      <c r="I430" s="16">
        <v>-511.02879200000001</v>
      </c>
      <c r="J430" s="16">
        <v>0.43882700000000002</v>
      </c>
      <c r="K430" s="39">
        <v>6.0080000000000003E-3</v>
      </c>
    </row>
    <row r="431" spans="1:11" ht="12" x14ac:dyDescent="0.2">
      <c r="A431" s="37" t="s">
        <v>90</v>
      </c>
      <c r="B431" t="s">
        <v>113</v>
      </c>
      <c r="C431" s="16">
        <v>651789.99</v>
      </c>
      <c r="D431" s="38">
        <v>3.5098349999999998</v>
      </c>
      <c r="E431" s="16">
        <v>22876.753758999999</v>
      </c>
      <c r="F431" s="16">
        <v>628913.23624100001</v>
      </c>
      <c r="G431" s="16">
        <v>19492.36</v>
      </c>
      <c r="H431" s="16">
        <v>3384.393759</v>
      </c>
      <c r="I431" s="16">
        <v>829.59847500000001</v>
      </c>
      <c r="J431" s="16">
        <v>705.28081699999996</v>
      </c>
      <c r="K431" s="39">
        <v>1849.514467</v>
      </c>
    </row>
    <row r="432" spans="1:11" ht="12" x14ac:dyDescent="0.2">
      <c r="A432" s="37" t="s">
        <v>90</v>
      </c>
      <c r="B432" t="s">
        <v>114</v>
      </c>
      <c r="C432" s="16">
        <v>22332.89</v>
      </c>
      <c r="D432" s="38">
        <v>-1.338042</v>
      </c>
      <c r="E432" s="16">
        <v>-298.82347399999998</v>
      </c>
      <c r="F432" s="16">
        <v>22631.713474</v>
      </c>
      <c r="G432" s="16">
        <v>-212.41</v>
      </c>
      <c r="H432" s="16">
        <v>-86.413473999999994</v>
      </c>
      <c r="I432" s="16">
        <v>-78.354014000000006</v>
      </c>
      <c r="J432" s="16">
        <v>-12.887797000000001</v>
      </c>
      <c r="K432" s="39">
        <v>4.8283370000000003</v>
      </c>
    </row>
    <row r="433" spans="1:11" ht="12" x14ac:dyDescent="0.2">
      <c r="A433" s="37" t="s">
        <v>90</v>
      </c>
      <c r="B433" t="s">
        <v>115</v>
      </c>
      <c r="C433" s="16">
        <v>293.88</v>
      </c>
      <c r="D433" s="38">
        <v>7.2363999999999998E-2</v>
      </c>
      <c r="E433" s="16">
        <v>0.21266399999999999</v>
      </c>
      <c r="F433" s="16">
        <v>293.66733599999998</v>
      </c>
      <c r="G433" s="16">
        <v>0</v>
      </c>
      <c r="H433" s="16">
        <v>0.21266399999999999</v>
      </c>
      <c r="I433" s="16">
        <v>2.3215E-2</v>
      </c>
      <c r="J433" s="16">
        <v>0.18760599999999999</v>
      </c>
      <c r="K433" s="39">
        <v>1.843E-3</v>
      </c>
    </row>
    <row r="434" spans="1:11" ht="12" x14ac:dyDescent="0.2">
      <c r="A434" s="37" t="s">
        <v>90</v>
      </c>
      <c r="B434" t="s">
        <v>116</v>
      </c>
      <c r="C434" s="16">
        <v>430.72</v>
      </c>
      <c r="D434" s="38">
        <v>29.970569999999999</v>
      </c>
      <c r="E434" s="16">
        <v>129.08923799999999</v>
      </c>
      <c r="F434" s="16">
        <v>301.630762</v>
      </c>
      <c r="G434" s="16">
        <v>33.39</v>
      </c>
      <c r="H434" s="16">
        <v>95.699237999999994</v>
      </c>
      <c r="I434" s="16">
        <v>124.251119</v>
      </c>
      <c r="J434" s="16">
        <v>2.9654419999999999</v>
      </c>
      <c r="K434" s="39">
        <v>-31.517323000000001</v>
      </c>
    </row>
    <row r="435" spans="1:11" ht="12" x14ac:dyDescent="0.2">
      <c r="A435" s="37" t="s">
        <v>90</v>
      </c>
      <c r="B435" t="s">
        <v>117</v>
      </c>
      <c r="C435" s="16">
        <v>9659.89</v>
      </c>
      <c r="D435" s="38">
        <v>2.708323</v>
      </c>
      <c r="E435" s="16">
        <v>261.62107099999997</v>
      </c>
      <c r="F435" s="16">
        <v>9398.2689289999998</v>
      </c>
      <c r="G435" s="16">
        <v>2285.36</v>
      </c>
      <c r="H435" s="16">
        <v>-2023.7389290000001</v>
      </c>
      <c r="I435" s="16">
        <v>-2025.7822269999999</v>
      </c>
      <c r="J435" s="16">
        <v>2.015701</v>
      </c>
      <c r="K435" s="39">
        <v>2.7597E-2</v>
      </c>
    </row>
    <row r="436" spans="1:11" ht="12" x14ac:dyDescent="0.2">
      <c r="A436" s="37" t="s">
        <v>91</v>
      </c>
      <c r="B436" t="s">
        <v>113</v>
      </c>
      <c r="C436" s="16">
        <v>79375.59</v>
      </c>
      <c r="D436" s="38">
        <v>3.5098349999999998</v>
      </c>
      <c r="E436" s="16">
        <v>2785.9523079999999</v>
      </c>
      <c r="F436" s="16">
        <v>76589.637692000004</v>
      </c>
      <c r="G436" s="16">
        <v>2419.79</v>
      </c>
      <c r="H436" s="16">
        <v>366.162308</v>
      </c>
      <c r="I436" s="16">
        <v>55.036966999999997</v>
      </c>
      <c r="J436" s="16">
        <v>85.889752999999999</v>
      </c>
      <c r="K436" s="39">
        <v>225.23558800000001</v>
      </c>
    </row>
    <row r="437" spans="1:11" ht="12" x14ac:dyDescent="0.2">
      <c r="A437" s="37" t="s">
        <v>91</v>
      </c>
      <c r="B437" t="s">
        <v>114</v>
      </c>
      <c r="C437" s="16">
        <v>4776.05</v>
      </c>
      <c r="D437" s="38">
        <v>-1.338042</v>
      </c>
      <c r="E437" s="16">
        <v>-63.905560000000001</v>
      </c>
      <c r="F437" s="16">
        <v>4839.9555600000003</v>
      </c>
      <c r="G437" s="16">
        <v>-33.130000000000003</v>
      </c>
      <c r="H437" s="16">
        <v>-30.775559999999999</v>
      </c>
      <c r="I437" s="16">
        <v>-29.126602999999999</v>
      </c>
      <c r="J437" s="16">
        <v>-2.6815319999999998</v>
      </c>
      <c r="K437" s="39">
        <v>1.032575</v>
      </c>
    </row>
    <row r="438" spans="1:11" ht="12" x14ac:dyDescent="0.2">
      <c r="A438" s="37" t="s">
        <v>91</v>
      </c>
      <c r="B438" t="s">
        <v>115</v>
      </c>
      <c r="C438" s="16">
        <v>49.86</v>
      </c>
      <c r="D438" s="38">
        <v>7.2363999999999998E-2</v>
      </c>
      <c r="E438" s="16">
        <v>3.6081000000000002E-2</v>
      </c>
      <c r="F438" s="16">
        <v>49.823918999999997</v>
      </c>
      <c r="G438" s="16">
        <v>0</v>
      </c>
      <c r="H438" s="16">
        <v>3.6081000000000002E-2</v>
      </c>
      <c r="I438" s="16">
        <v>3.9389999999999998E-3</v>
      </c>
      <c r="J438" s="16">
        <v>3.1829000000000003E-2</v>
      </c>
      <c r="K438" s="39">
        <v>3.1300000000000002E-4</v>
      </c>
    </row>
    <row r="439" spans="1:11" ht="12" x14ac:dyDescent="0.2">
      <c r="A439" s="37" t="s">
        <v>91</v>
      </c>
      <c r="B439" t="s">
        <v>116</v>
      </c>
      <c r="C439" s="16">
        <v>80.099999999999994</v>
      </c>
      <c r="D439" s="38">
        <v>29.970569999999999</v>
      </c>
      <c r="E439" s="16">
        <v>24.006426000000001</v>
      </c>
      <c r="F439" s="16">
        <v>56.093573999999997</v>
      </c>
      <c r="G439" s="16">
        <v>12.56</v>
      </c>
      <c r="H439" s="16">
        <v>11.446426000000001</v>
      </c>
      <c r="I439" s="16">
        <v>16.756153000000001</v>
      </c>
      <c r="J439" s="16">
        <v>0.55147599999999997</v>
      </c>
      <c r="K439" s="39">
        <v>-5.8612029999999997</v>
      </c>
    </row>
    <row r="440" spans="1:11" ht="12" x14ac:dyDescent="0.2">
      <c r="A440" s="37" t="s">
        <v>91</v>
      </c>
      <c r="B440" t="s">
        <v>117</v>
      </c>
      <c r="C440" s="16">
        <v>179.83</v>
      </c>
      <c r="D440" s="38">
        <v>2.708323</v>
      </c>
      <c r="E440" s="16">
        <v>4.8703779999999997</v>
      </c>
      <c r="F440" s="16">
        <v>174.959622</v>
      </c>
      <c r="G440" s="16">
        <v>47.79</v>
      </c>
      <c r="H440" s="16">
        <v>-42.919621999999997</v>
      </c>
      <c r="I440" s="16">
        <v>-42.957659999999997</v>
      </c>
      <c r="J440" s="16">
        <v>3.7525000000000003E-2</v>
      </c>
      <c r="K440" s="39">
        <v>5.13E-4</v>
      </c>
    </row>
    <row r="441" spans="1:11" ht="12" x14ac:dyDescent="0.2">
      <c r="A441" s="37" t="s">
        <v>92</v>
      </c>
      <c r="B441" t="s">
        <v>113</v>
      </c>
      <c r="C441" s="16">
        <v>851580.3</v>
      </c>
      <c r="D441" s="38">
        <v>3.5098349999999998</v>
      </c>
      <c r="E441" s="16">
        <v>29889.064159000001</v>
      </c>
      <c r="F441" s="16">
        <v>821691.23584099999</v>
      </c>
      <c r="G441" s="16">
        <v>25807.69</v>
      </c>
      <c r="H441" s="16">
        <v>4081.374159</v>
      </c>
      <c r="I441" s="16">
        <v>743.46874800000001</v>
      </c>
      <c r="J441" s="16">
        <v>921.46743400000003</v>
      </c>
      <c r="K441" s="39">
        <v>2416.437977</v>
      </c>
    </row>
    <row r="442" spans="1:11" ht="12" x14ac:dyDescent="0.2">
      <c r="A442" s="37" t="s">
        <v>92</v>
      </c>
      <c r="B442" t="s">
        <v>114</v>
      </c>
      <c r="C442" s="16">
        <v>6341.43</v>
      </c>
      <c r="D442" s="38">
        <v>-1.338042</v>
      </c>
      <c r="E442" s="16">
        <v>-84.851004000000003</v>
      </c>
      <c r="F442" s="16">
        <v>6426.2810040000004</v>
      </c>
      <c r="G442" s="16">
        <v>-31.5</v>
      </c>
      <c r="H442" s="16">
        <v>-53.351004000000003</v>
      </c>
      <c r="I442" s="16">
        <v>-51.441464000000003</v>
      </c>
      <c r="J442" s="16">
        <v>-3.280548</v>
      </c>
      <c r="K442" s="39">
        <v>1.371008</v>
      </c>
    </row>
    <row r="443" spans="1:11" ht="12" x14ac:dyDescent="0.2">
      <c r="A443" s="37" t="s">
        <v>92</v>
      </c>
      <c r="B443" t="s">
        <v>115</v>
      </c>
      <c r="C443" s="16">
        <v>136.71</v>
      </c>
      <c r="D443" s="38">
        <v>7.2363999999999998E-2</v>
      </c>
      <c r="E443" s="16">
        <v>9.8929000000000003E-2</v>
      </c>
      <c r="F443" s="16">
        <v>136.61107100000001</v>
      </c>
      <c r="G443" s="16">
        <v>0</v>
      </c>
      <c r="H443" s="16">
        <v>9.8929000000000003E-2</v>
      </c>
      <c r="I443" s="16">
        <v>1.0808E-2</v>
      </c>
      <c r="J443" s="16">
        <v>8.7263999999999994E-2</v>
      </c>
      <c r="K443" s="39">
        <v>8.5700000000000001E-4</v>
      </c>
    </row>
    <row r="444" spans="1:11" ht="12" x14ac:dyDescent="0.2">
      <c r="A444" s="37" t="s">
        <v>92</v>
      </c>
      <c r="B444" t="s">
        <v>116</v>
      </c>
      <c r="C444" s="16">
        <v>270.98</v>
      </c>
      <c r="D444" s="38">
        <v>29.970569999999999</v>
      </c>
      <c r="E444" s="16">
        <v>81.214250000000007</v>
      </c>
      <c r="F444" s="16">
        <v>189.76575</v>
      </c>
      <c r="G444" s="16">
        <v>39.56</v>
      </c>
      <c r="H444" s="16">
        <v>41.654249999999998</v>
      </c>
      <c r="I444" s="16">
        <v>59.617168999999997</v>
      </c>
      <c r="J444" s="16">
        <v>1.865656</v>
      </c>
      <c r="K444" s="39">
        <v>-19.828575000000001</v>
      </c>
    </row>
    <row r="445" spans="1:11" ht="12" x14ac:dyDescent="0.2">
      <c r="A445" s="37" t="s">
        <v>92</v>
      </c>
      <c r="B445" t="s">
        <v>117</v>
      </c>
      <c r="C445" s="16">
        <v>23437.22</v>
      </c>
      <c r="D445" s="38">
        <v>2.708323</v>
      </c>
      <c r="E445" s="16">
        <v>634.75573599999996</v>
      </c>
      <c r="F445" s="16">
        <v>22802.464263999998</v>
      </c>
      <c r="G445" s="16">
        <v>5340.74</v>
      </c>
      <c r="H445" s="16">
        <v>-4705.9842639999997</v>
      </c>
      <c r="I445" s="16">
        <v>-4710.9417970000004</v>
      </c>
      <c r="J445" s="16">
        <v>4.8905750000000001</v>
      </c>
      <c r="K445" s="39">
        <v>6.6958000000000004E-2</v>
      </c>
    </row>
    <row r="446" spans="1:11" ht="12" x14ac:dyDescent="0.2">
      <c r="A446" s="37" t="s">
        <v>93</v>
      </c>
      <c r="B446" t="s">
        <v>113</v>
      </c>
      <c r="C446" s="16">
        <v>56625.34</v>
      </c>
      <c r="D446" s="38">
        <v>3.5098349999999998</v>
      </c>
      <c r="E446" s="16">
        <v>1987.4560509999999</v>
      </c>
      <c r="F446" s="16">
        <v>54637.883949000003</v>
      </c>
      <c r="G446" s="16">
        <v>1770.41</v>
      </c>
      <c r="H446" s="16">
        <v>217.04605100000001</v>
      </c>
      <c r="I446" s="16">
        <v>-4.9060410000000001</v>
      </c>
      <c r="J446" s="16">
        <v>61.272444999999998</v>
      </c>
      <c r="K446" s="39">
        <v>160.67964699999999</v>
      </c>
    </row>
    <row r="447" spans="1:11" ht="12" x14ac:dyDescent="0.2">
      <c r="A447" s="37" t="s">
        <v>93</v>
      </c>
      <c r="B447" t="s">
        <v>114</v>
      </c>
      <c r="C447" s="16">
        <v>5811.05</v>
      </c>
      <c r="D447" s="38">
        <v>-1.338042</v>
      </c>
      <c r="E447" s="16">
        <v>-77.754295999999997</v>
      </c>
      <c r="F447" s="16">
        <v>5888.8042960000002</v>
      </c>
      <c r="G447" s="16">
        <v>-42.95</v>
      </c>
      <c r="H447" s="16">
        <v>-34.804296000000001</v>
      </c>
      <c r="I447" s="16">
        <v>-32.684488999999999</v>
      </c>
      <c r="J447" s="16">
        <v>-3.376147</v>
      </c>
      <c r="K447" s="39">
        <v>1.25634</v>
      </c>
    </row>
    <row r="448" spans="1:11" ht="12" x14ac:dyDescent="0.2">
      <c r="A448" s="37" t="s">
        <v>93</v>
      </c>
      <c r="B448" t="s">
        <v>115</v>
      </c>
      <c r="C448" s="16">
        <v>23.23</v>
      </c>
      <c r="D448" s="38">
        <v>7.2363999999999998E-2</v>
      </c>
      <c r="E448" s="16">
        <v>1.6811E-2</v>
      </c>
      <c r="F448" s="16">
        <v>23.213189</v>
      </c>
      <c r="G448" s="16">
        <v>0</v>
      </c>
      <c r="H448" s="16">
        <v>1.6811E-2</v>
      </c>
      <c r="I448" s="16">
        <v>1.835E-3</v>
      </c>
      <c r="J448" s="16">
        <v>1.4829E-2</v>
      </c>
      <c r="K448" s="39">
        <v>1.47E-4</v>
      </c>
    </row>
    <row r="449" spans="1:11" ht="12" x14ac:dyDescent="0.2">
      <c r="A449" s="37" t="s">
        <v>93</v>
      </c>
      <c r="B449" t="s">
        <v>116</v>
      </c>
      <c r="C449" s="16">
        <v>39.450000000000003</v>
      </c>
      <c r="D449" s="38">
        <v>29.970569999999999</v>
      </c>
      <c r="E449" s="16">
        <v>11.82339</v>
      </c>
      <c r="F449" s="16">
        <v>27.626609999999999</v>
      </c>
      <c r="G449" s="16">
        <v>6.64</v>
      </c>
      <c r="H449" s="16">
        <v>5.1833900000000002</v>
      </c>
      <c r="I449" s="16">
        <v>7.7984799999999996</v>
      </c>
      <c r="J449" s="16">
        <v>0.27160699999999999</v>
      </c>
      <c r="K449" s="39">
        <v>-2.8866969999999998</v>
      </c>
    </row>
    <row r="450" spans="1:11" ht="12" x14ac:dyDescent="0.2">
      <c r="A450" s="37" t="s">
        <v>93</v>
      </c>
      <c r="B450" t="s">
        <v>117</v>
      </c>
      <c r="C450" s="16">
        <v>2645.88</v>
      </c>
      <c r="D450" s="38">
        <v>2.708323</v>
      </c>
      <c r="E450" s="16">
        <v>71.658989000000005</v>
      </c>
      <c r="F450" s="16">
        <v>2574.2210110000001</v>
      </c>
      <c r="G450" s="16">
        <v>703.37</v>
      </c>
      <c r="H450" s="16">
        <v>-631.71101099999998</v>
      </c>
      <c r="I450" s="16">
        <v>-632.27067699999998</v>
      </c>
      <c r="J450" s="16">
        <v>0.55210800000000004</v>
      </c>
      <c r="K450" s="39">
        <v>7.5579999999999996E-3</v>
      </c>
    </row>
    <row r="451" spans="1:11" ht="12" x14ac:dyDescent="0.2">
      <c r="A451" s="37" t="s">
        <v>94</v>
      </c>
      <c r="B451" t="s">
        <v>113</v>
      </c>
      <c r="C451" s="16">
        <v>441995.95</v>
      </c>
      <c r="D451" s="38">
        <v>3.5098349999999998</v>
      </c>
      <c r="E451" s="16">
        <v>15513.328933999999</v>
      </c>
      <c r="F451" s="16">
        <v>426482.62106600002</v>
      </c>
      <c r="G451" s="16">
        <v>10592.96</v>
      </c>
      <c r="H451" s="16">
        <v>4920.3689340000001</v>
      </c>
      <c r="I451" s="16">
        <v>3187.8949990000001</v>
      </c>
      <c r="J451" s="16">
        <v>478.26948800000002</v>
      </c>
      <c r="K451" s="39">
        <v>1254.2044470000001</v>
      </c>
    </row>
    <row r="452" spans="1:11" ht="12" x14ac:dyDescent="0.2">
      <c r="A452" s="37" t="s">
        <v>14</v>
      </c>
      <c r="B452" t="s">
        <v>113</v>
      </c>
      <c r="C452" s="16">
        <v>811484.88</v>
      </c>
      <c r="D452" s="38">
        <v>3.5098349999999998</v>
      </c>
      <c r="E452" s="16">
        <v>28481.781040000002</v>
      </c>
      <c r="F452" s="16">
        <v>783003.09895999997</v>
      </c>
      <c r="G452" s="16">
        <v>35408.76</v>
      </c>
      <c r="H452" s="16">
        <v>-6926.9789600000004</v>
      </c>
      <c r="I452" s="16">
        <v>-10107.72395</v>
      </c>
      <c r="J452" s="16">
        <v>878.08148000000006</v>
      </c>
      <c r="K452" s="39">
        <v>2302.6635099999999</v>
      </c>
    </row>
    <row r="453" spans="1:11" ht="12" x14ac:dyDescent="0.2">
      <c r="A453" s="37" t="s">
        <v>14</v>
      </c>
      <c r="B453" t="s">
        <v>114</v>
      </c>
      <c r="C453" s="16">
        <v>28895.61</v>
      </c>
      <c r="D453" s="38">
        <v>-1.338042</v>
      </c>
      <c r="E453" s="16">
        <v>-386.63543199999998</v>
      </c>
      <c r="F453" s="16">
        <v>29282.245432</v>
      </c>
      <c r="G453" s="16">
        <v>-131.87</v>
      </c>
      <c r="H453" s="16">
        <v>-254.765432</v>
      </c>
      <c r="I453" s="16">
        <v>-244.644913</v>
      </c>
      <c r="J453" s="16">
        <v>-16.367705999999998</v>
      </c>
      <c r="K453" s="39">
        <v>6.2471870000000003</v>
      </c>
    </row>
    <row r="454" spans="1:11" ht="12" x14ac:dyDescent="0.2">
      <c r="A454" s="37" t="s">
        <v>14</v>
      </c>
      <c r="B454" t="s">
        <v>115</v>
      </c>
      <c r="C454" s="16">
        <v>1133.31</v>
      </c>
      <c r="D454" s="38">
        <v>7.2363999999999998E-2</v>
      </c>
      <c r="E454" s="16">
        <v>0.82011199999999995</v>
      </c>
      <c r="F454" s="16">
        <v>1132.4898880000001</v>
      </c>
      <c r="G454" s="16">
        <v>0</v>
      </c>
      <c r="H454" s="16">
        <v>0.82011199999999995</v>
      </c>
      <c r="I454" s="16">
        <v>8.9523000000000005E-2</v>
      </c>
      <c r="J454" s="16">
        <v>0.72348000000000001</v>
      </c>
      <c r="K454" s="39">
        <v>7.1089999999999999E-3</v>
      </c>
    </row>
    <row r="455" spans="1:11" ht="12" x14ac:dyDescent="0.2">
      <c r="A455" s="37" t="s">
        <v>14</v>
      </c>
      <c r="B455" t="s">
        <v>116</v>
      </c>
      <c r="C455" s="16">
        <v>595.98</v>
      </c>
      <c r="D455" s="38">
        <v>29.970569999999999</v>
      </c>
      <c r="E455" s="16">
        <v>178.61860100000001</v>
      </c>
      <c r="F455" s="16">
        <v>417.36139900000001</v>
      </c>
      <c r="G455" s="16">
        <v>156.16999999999999</v>
      </c>
      <c r="H455" s="16">
        <v>22.448601</v>
      </c>
      <c r="I455" s="16">
        <v>61.955356999999999</v>
      </c>
      <c r="J455" s="16">
        <v>4.1032320000000002</v>
      </c>
      <c r="K455" s="39">
        <v>-43.609988000000001</v>
      </c>
    </row>
    <row r="456" spans="1:11" ht="12" x14ac:dyDescent="0.2">
      <c r="A456" s="37" t="s">
        <v>14</v>
      </c>
      <c r="B456" t="s">
        <v>117</v>
      </c>
      <c r="C456" s="16">
        <v>2490.5</v>
      </c>
      <c r="D456" s="38">
        <v>2.708323</v>
      </c>
      <c r="E456" s="16">
        <v>67.450796999999994</v>
      </c>
      <c r="F456" s="16">
        <v>2423.049203</v>
      </c>
      <c r="G456" s="16">
        <v>705.21</v>
      </c>
      <c r="H456" s="16">
        <v>-637.75920299999996</v>
      </c>
      <c r="I456" s="16">
        <v>-638.28600400000005</v>
      </c>
      <c r="J456" s="16">
        <v>0.51968499999999995</v>
      </c>
      <c r="K456" s="39">
        <v>7.1159999999999999E-3</v>
      </c>
    </row>
    <row r="457" spans="1:11" ht="12" x14ac:dyDescent="0.2">
      <c r="A457" s="37" t="s">
        <v>95</v>
      </c>
      <c r="B457" t="s">
        <v>113</v>
      </c>
      <c r="C457" s="16">
        <v>22886317.91</v>
      </c>
      <c r="D457" s="38">
        <v>3.5098349999999998</v>
      </c>
      <c r="E457" s="16">
        <v>803272.01601100003</v>
      </c>
      <c r="F457" s="16">
        <v>22083045.893989</v>
      </c>
      <c r="G457" s="16">
        <v>639398.09</v>
      </c>
      <c r="H457" s="16">
        <v>163873.926011</v>
      </c>
      <c r="I457" s="16">
        <v>74167.336530999994</v>
      </c>
      <c r="J457" s="16">
        <v>24764.542635999998</v>
      </c>
      <c r="K457" s="39">
        <v>64942.046843999997</v>
      </c>
    </row>
    <row r="458" spans="1:11" ht="12" x14ac:dyDescent="0.2">
      <c r="A458" s="37" t="s">
        <v>95</v>
      </c>
      <c r="B458" t="s">
        <v>114</v>
      </c>
      <c r="C458" s="16">
        <v>5185243.91</v>
      </c>
      <c r="D458" s="38">
        <v>-1.338042</v>
      </c>
      <c r="E458" s="16">
        <v>-69380.747338999994</v>
      </c>
      <c r="F458" s="16">
        <v>5254624.6573390001</v>
      </c>
      <c r="G458" s="16">
        <v>-43354.6</v>
      </c>
      <c r="H458" s="16">
        <v>-26026.147338999999</v>
      </c>
      <c r="I458" s="16">
        <v>-24173.197295999998</v>
      </c>
      <c r="J458" s="16">
        <v>-2973.99199</v>
      </c>
      <c r="K458" s="39">
        <v>1121.0419469999999</v>
      </c>
    </row>
    <row r="459" spans="1:11" ht="12" x14ac:dyDescent="0.2">
      <c r="A459" s="37" t="s">
        <v>95</v>
      </c>
      <c r="B459" t="s">
        <v>115</v>
      </c>
      <c r="C459" s="16">
        <v>66951.92</v>
      </c>
      <c r="D459" s="38">
        <v>7.2363999999999998E-2</v>
      </c>
      <c r="E459" s="16">
        <v>48.449292</v>
      </c>
      <c r="F459" s="16">
        <v>66903.470707999993</v>
      </c>
      <c r="G459" s="16">
        <v>0</v>
      </c>
      <c r="H459" s="16">
        <v>48.449292</v>
      </c>
      <c r="I459" s="16">
        <v>5.2894249999999996</v>
      </c>
      <c r="J459" s="16">
        <v>42.739873000000003</v>
      </c>
      <c r="K459" s="39">
        <v>0.41999399999999998</v>
      </c>
    </row>
    <row r="460" spans="1:11" ht="12" x14ac:dyDescent="0.2">
      <c r="A460" s="37" t="s">
        <v>95</v>
      </c>
      <c r="B460" t="s">
        <v>116</v>
      </c>
      <c r="C460" s="16">
        <v>70165.95</v>
      </c>
      <c r="D460" s="38">
        <v>29.970569999999999</v>
      </c>
      <c r="E460" s="16">
        <v>21029.134954000001</v>
      </c>
      <c r="F460" s="16">
        <v>49136.815046000003</v>
      </c>
      <c r="G460" s="16">
        <v>12325.61</v>
      </c>
      <c r="H460" s="16">
        <v>8703.5249540000004</v>
      </c>
      <c r="I460" s="16">
        <v>13354.736505999999</v>
      </c>
      <c r="J460" s="16">
        <v>483.081909</v>
      </c>
      <c r="K460" s="39">
        <v>-5134.2934610000002</v>
      </c>
    </row>
    <row r="461" spans="1:11" ht="12" x14ac:dyDescent="0.2">
      <c r="A461" s="37" t="s">
        <v>95</v>
      </c>
      <c r="B461" t="s">
        <v>117</v>
      </c>
      <c r="C461" s="16">
        <v>44340.28</v>
      </c>
      <c r="D461" s="38">
        <v>2.708323</v>
      </c>
      <c r="E461" s="16">
        <v>1200.8782209999999</v>
      </c>
      <c r="F461" s="16">
        <v>43139.401779</v>
      </c>
      <c r="G461" s="16">
        <v>12206.2</v>
      </c>
      <c r="H461" s="16">
        <v>-11005.321779</v>
      </c>
      <c r="I461" s="16">
        <v>-11014.700809</v>
      </c>
      <c r="J461" s="16">
        <v>9.2523549999999997</v>
      </c>
      <c r="K461" s="39">
        <v>0.12667500000000001</v>
      </c>
    </row>
    <row r="462" spans="1:11" ht="12" x14ac:dyDescent="0.2">
      <c r="A462" s="37" t="s">
        <v>96</v>
      </c>
      <c r="B462" t="s">
        <v>113</v>
      </c>
      <c r="C462" s="16">
        <v>1419134.46</v>
      </c>
      <c r="D462" s="38">
        <v>3.5098349999999998</v>
      </c>
      <c r="E462" s="16">
        <v>49809.279201999998</v>
      </c>
      <c r="F462" s="16">
        <v>1369325.180798</v>
      </c>
      <c r="G462" s="16">
        <v>35667.769999999997</v>
      </c>
      <c r="H462" s="16">
        <v>14141.509201999999</v>
      </c>
      <c r="I462" s="16">
        <v>8578.9843380000002</v>
      </c>
      <c r="J462" s="16">
        <v>1535.599391</v>
      </c>
      <c r="K462" s="39">
        <v>4026.9254729999998</v>
      </c>
    </row>
    <row r="463" spans="1:11" ht="12" x14ac:dyDescent="0.2">
      <c r="A463" s="37" t="s">
        <v>96</v>
      </c>
      <c r="B463" t="s">
        <v>114</v>
      </c>
      <c r="C463" s="16">
        <v>85100.06</v>
      </c>
      <c r="D463" s="38">
        <v>-1.338042</v>
      </c>
      <c r="E463" s="16">
        <v>-1138.6746439999999</v>
      </c>
      <c r="F463" s="16">
        <v>86238.734643999996</v>
      </c>
      <c r="G463" s="16">
        <v>-795.17</v>
      </c>
      <c r="H463" s="16">
        <v>-343.50464399999998</v>
      </c>
      <c r="I463" s="16">
        <v>-313.944323</v>
      </c>
      <c r="J463" s="16">
        <v>-47.958826000000002</v>
      </c>
      <c r="K463" s="39">
        <v>18.398505</v>
      </c>
    </row>
    <row r="464" spans="1:11" ht="12" x14ac:dyDescent="0.2">
      <c r="A464" s="37" t="s">
        <v>96</v>
      </c>
      <c r="B464" t="s">
        <v>115</v>
      </c>
      <c r="C464" s="16">
        <v>671.75</v>
      </c>
      <c r="D464" s="38">
        <v>7.2363999999999998E-2</v>
      </c>
      <c r="E464" s="16">
        <v>0.48610700000000001</v>
      </c>
      <c r="F464" s="16">
        <v>671.26389300000005</v>
      </c>
      <c r="G464" s="16">
        <v>0</v>
      </c>
      <c r="H464" s="16">
        <v>0.48610700000000001</v>
      </c>
      <c r="I464" s="16">
        <v>5.3080000000000002E-2</v>
      </c>
      <c r="J464" s="16">
        <v>0.42881399999999997</v>
      </c>
      <c r="K464" s="39">
        <v>4.2129999999999997E-3</v>
      </c>
    </row>
    <row r="465" spans="1:11" ht="12" x14ac:dyDescent="0.2">
      <c r="A465" s="37" t="s">
        <v>96</v>
      </c>
      <c r="B465" t="s">
        <v>116</v>
      </c>
      <c r="C465" s="16">
        <v>1125.92</v>
      </c>
      <c r="D465" s="38">
        <v>29.970569999999999</v>
      </c>
      <c r="E465" s="16">
        <v>337.444638</v>
      </c>
      <c r="F465" s="16">
        <v>788.47536200000002</v>
      </c>
      <c r="G465" s="16">
        <v>126.26</v>
      </c>
      <c r="H465" s="16">
        <v>211.18463800000001</v>
      </c>
      <c r="I465" s="16">
        <v>285.82044300000001</v>
      </c>
      <c r="J465" s="16">
        <v>7.7517880000000003</v>
      </c>
      <c r="K465" s="39">
        <v>-82.387592999999995</v>
      </c>
    </row>
    <row r="466" spans="1:11" ht="12" x14ac:dyDescent="0.2">
      <c r="A466" s="37" t="s">
        <v>96</v>
      </c>
      <c r="B466" t="s">
        <v>117</v>
      </c>
      <c r="C466" s="16">
        <v>2480.37</v>
      </c>
      <c r="D466" s="38">
        <v>2.708323</v>
      </c>
      <c r="E466" s="16">
        <v>67.176443000000006</v>
      </c>
      <c r="F466" s="16">
        <v>2413.1935570000001</v>
      </c>
      <c r="G466" s="16">
        <v>701.95</v>
      </c>
      <c r="H466" s="16">
        <v>-634.77355699999998</v>
      </c>
      <c r="I466" s="16">
        <v>-635.29821400000003</v>
      </c>
      <c r="J466" s="16">
        <v>0.517571</v>
      </c>
      <c r="K466" s="39">
        <v>7.0860000000000003E-3</v>
      </c>
    </row>
    <row r="467" spans="1:11" ht="12" x14ac:dyDescent="0.2">
      <c r="A467" s="37" t="s">
        <v>97</v>
      </c>
      <c r="B467" t="s">
        <v>113</v>
      </c>
      <c r="C467" s="16">
        <v>2220213.91</v>
      </c>
      <c r="D467" s="38">
        <v>3.5098349999999998</v>
      </c>
      <c r="E467" s="16">
        <v>77925.846808000002</v>
      </c>
      <c r="F467" s="16">
        <v>2142288.0631920001</v>
      </c>
      <c r="G467" s="16">
        <v>52314.22</v>
      </c>
      <c r="H467" s="16">
        <v>25611.626808000001</v>
      </c>
      <c r="I467" s="16">
        <v>16909.142705999999</v>
      </c>
      <c r="J467" s="16">
        <v>2402.4214929999998</v>
      </c>
      <c r="K467" s="39">
        <v>6300.0626089999996</v>
      </c>
    </row>
    <row r="468" spans="1:11" ht="12" x14ac:dyDescent="0.2">
      <c r="A468" s="37" t="s">
        <v>97</v>
      </c>
      <c r="B468" t="s">
        <v>114</v>
      </c>
      <c r="C468" s="16">
        <v>300720.55</v>
      </c>
      <c r="D468" s="38">
        <v>-1.338042</v>
      </c>
      <c r="E468" s="16">
        <v>-4023.7676110000002</v>
      </c>
      <c r="F468" s="16">
        <v>304744.31761099998</v>
      </c>
      <c r="G468" s="16">
        <v>-3140.91</v>
      </c>
      <c r="H468" s="16">
        <v>-882.85761100000002</v>
      </c>
      <c r="I468" s="16">
        <v>-771.47939099999996</v>
      </c>
      <c r="J468" s="16">
        <v>-176.393551</v>
      </c>
      <c r="K468" s="39">
        <v>65.015331000000003</v>
      </c>
    </row>
    <row r="469" spans="1:11" ht="12" x14ac:dyDescent="0.2">
      <c r="A469" s="37" t="s">
        <v>97</v>
      </c>
      <c r="B469" t="s">
        <v>115</v>
      </c>
      <c r="C469" s="16">
        <v>2182.64</v>
      </c>
      <c r="D469" s="38">
        <v>7.2363999999999998E-2</v>
      </c>
      <c r="E469" s="16">
        <v>1.5794520000000001</v>
      </c>
      <c r="F469" s="16">
        <v>2181.0605479999999</v>
      </c>
      <c r="G469" s="16">
        <v>0</v>
      </c>
      <c r="H469" s="16">
        <v>1.5794520000000001</v>
      </c>
      <c r="I469" s="16">
        <v>0.17241500000000001</v>
      </c>
      <c r="J469" s="16">
        <v>1.393346</v>
      </c>
      <c r="K469" s="39">
        <v>1.3691E-2</v>
      </c>
    </row>
    <row r="470" spans="1:11" ht="12" x14ac:dyDescent="0.2">
      <c r="A470" s="37" t="s">
        <v>97</v>
      </c>
      <c r="B470" t="s">
        <v>116</v>
      </c>
      <c r="C470" s="16">
        <v>3841.84</v>
      </c>
      <c r="D470" s="38">
        <v>29.970569999999999</v>
      </c>
      <c r="E470" s="16">
        <v>1151.421335</v>
      </c>
      <c r="F470" s="16">
        <v>2690.4186650000001</v>
      </c>
      <c r="G470" s="16">
        <v>795.34</v>
      </c>
      <c r="H470" s="16">
        <v>356.08133500000002</v>
      </c>
      <c r="I470" s="16">
        <v>610.75202100000001</v>
      </c>
      <c r="J470" s="16">
        <v>26.450485</v>
      </c>
      <c r="K470" s="39">
        <v>-281.121171</v>
      </c>
    </row>
    <row r="471" spans="1:11" ht="12" x14ac:dyDescent="0.2">
      <c r="A471" s="37" t="s">
        <v>97</v>
      </c>
      <c r="B471" t="s">
        <v>117</v>
      </c>
      <c r="C471" s="16">
        <v>3132.76</v>
      </c>
      <c r="D471" s="38">
        <v>2.708323</v>
      </c>
      <c r="E471" s="16">
        <v>84.845275000000001</v>
      </c>
      <c r="F471" s="16">
        <v>3047.9147250000001</v>
      </c>
      <c r="G471" s="16">
        <v>815.46</v>
      </c>
      <c r="H471" s="16">
        <v>-730.61472500000002</v>
      </c>
      <c r="I471" s="16">
        <v>-731.277379</v>
      </c>
      <c r="J471" s="16">
        <v>0.65370399999999995</v>
      </c>
      <c r="K471" s="39">
        <v>8.9499999999999996E-3</v>
      </c>
    </row>
    <row r="472" spans="1:11" ht="12" x14ac:dyDescent="0.2">
      <c r="A472" s="37" t="s">
        <v>98</v>
      </c>
      <c r="B472" t="s">
        <v>113</v>
      </c>
      <c r="C472" s="16">
        <v>5352511.2</v>
      </c>
      <c r="D472" s="38">
        <v>3.5098349999999998</v>
      </c>
      <c r="E472" s="16">
        <v>187864.31610600001</v>
      </c>
      <c r="F472" s="16">
        <v>5164646.8838940002</v>
      </c>
      <c r="G472" s="16">
        <v>144142.67000000001</v>
      </c>
      <c r="H472" s="16">
        <v>43721.646106</v>
      </c>
      <c r="I472" s="16">
        <v>22741.620975000002</v>
      </c>
      <c r="J472" s="16">
        <v>5791.7788410000003</v>
      </c>
      <c r="K472" s="39">
        <v>15188.246289999999</v>
      </c>
    </row>
    <row r="473" spans="1:11" ht="12" x14ac:dyDescent="0.2">
      <c r="A473" s="37" t="s">
        <v>98</v>
      </c>
      <c r="B473" t="s">
        <v>114</v>
      </c>
      <c r="C473" s="16">
        <v>1146215.3400000001</v>
      </c>
      <c r="D473" s="38">
        <v>-1.338042</v>
      </c>
      <c r="E473" s="16">
        <v>-15336.843991</v>
      </c>
      <c r="F473" s="16">
        <v>1161552.1839910001</v>
      </c>
      <c r="G473" s="16">
        <v>-11960.29</v>
      </c>
      <c r="H473" s="16">
        <v>-3376.5539910000002</v>
      </c>
      <c r="I473" s="16">
        <v>-2961.4978000000001</v>
      </c>
      <c r="J473" s="16">
        <v>-662.86622599999998</v>
      </c>
      <c r="K473" s="39">
        <v>247.810035</v>
      </c>
    </row>
    <row r="474" spans="1:11" ht="12" x14ac:dyDescent="0.2">
      <c r="A474" s="37" t="s">
        <v>98</v>
      </c>
      <c r="B474" t="s">
        <v>115</v>
      </c>
      <c r="C474" s="16">
        <v>15286.55</v>
      </c>
      <c r="D474" s="38">
        <v>7.2363999999999998E-2</v>
      </c>
      <c r="E474" s="16">
        <v>11.062006</v>
      </c>
      <c r="F474" s="16">
        <v>15275.487993999999</v>
      </c>
      <c r="G474" s="16">
        <v>0</v>
      </c>
      <c r="H474" s="16">
        <v>11.062006</v>
      </c>
      <c r="I474" s="16">
        <v>1.2076199999999999</v>
      </c>
      <c r="J474" s="16">
        <v>9.7584920000000004</v>
      </c>
      <c r="K474" s="39">
        <v>9.5893999999999993E-2</v>
      </c>
    </row>
    <row r="475" spans="1:11" ht="12" x14ac:dyDescent="0.2">
      <c r="A475" s="37" t="s">
        <v>98</v>
      </c>
      <c r="B475" t="s">
        <v>116</v>
      </c>
      <c r="C475" s="16">
        <v>12569.32</v>
      </c>
      <c r="D475" s="38">
        <v>29.970569999999999</v>
      </c>
      <c r="E475" s="16">
        <v>3767.0968120000002</v>
      </c>
      <c r="F475" s="16">
        <v>8802.2231879999999</v>
      </c>
      <c r="G475" s="16">
        <v>1917.89</v>
      </c>
      <c r="H475" s="16">
        <v>1849.2068119999999</v>
      </c>
      <c r="I475" s="16">
        <v>2682.4110430000001</v>
      </c>
      <c r="J475" s="16">
        <v>86.537858999999997</v>
      </c>
      <c r="K475" s="39">
        <v>-919.74208999999996</v>
      </c>
    </row>
    <row r="476" spans="1:11" ht="12" x14ac:dyDescent="0.2">
      <c r="A476" s="37" t="s">
        <v>98</v>
      </c>
      <c r="B476" t="s">
        <v>117</v>
      </c>
      <c r="C476" s="16">
        <v>11495.36</v>
      </c>
      <c r="D476" s="38">
        <v>2.708323</v>
      </c>
      <c r="E476" s="16">
        <v>311.33153600000003</v>
      </c>
      <c r="F476" s="16">
        <v>11184.028464000001</v>
      </c>
      <c r="G476" s="16">
        <v>2893.01</v>
      </c>
      <c r="H476" s="16">
        <v>-2581.6784640000001</v>
      </c>
      <c r="I476" s="16">
        <v>-2584.1100080000001</v>
      </c>
      <c r="J476" s="16">
        <v>2.3987029999999998</v>
      </c>
      <c r="K476" s="39">
        <v>3.2841000000000002E-2</v>
      </c>
    </row>
    <row r="477" spans="1:11" ht="12" x14ac:dyDescent="0.2">
      <c r="A477" s="37" t="s">
        <v>2</v>
      </c>
      <c r="B477" t="s">
        <v>113</v>
      </c>
      <c r="C477" s="16">
        <v>251224250.99000001</v>
      </c>
      <c r="D477" s="38">
        <v>3.5098349999999998</v>
      </c>
      <c r="E477" s="16">
        <v>8817556.9070239998</v>
      </c>
      <c r="F477" s="16">
        <v>242406694.08297601</v>
      </c>
      <c r="G477" s="16">
        <v>7279393.2800000003</v>
      </c>
      <c r="H477" s="16">
        <v>1538163.627024</v>
      </c>
      <c r="I477" s="16">
        <v>510844.45926099998</v>
      </c>
      <c r="J477" s="16">
        <v>314447.08670599997</v>
      </c>
      <c r="K477" s="39">
        <v>712872.08105699997</v>
      </c>
    </row>
    <row r="478" spans="1:11" ht="12" x14ac:dyDescent="0.2">
      <c r="A478" s="37" t="s">
        <v>2</v>
      </c>
      <c r="B478" t="s">
        <v>114</v>
      </c>
      <c r="C478" s="16">
        <v>54091300.390000001</v>
      </c>
      <c r="D478" s="38">
        <v>-1.338042</v>
      </c>
      <c r="E478" s="16">
        <v>-723764.38037999999</v>
      </c>
      <c r="F478" s="16">
        <v>54815064.770379998</v>
      </c>
      <c r="G478" s="16">
        <v>-415642.2</v>
      </c>
      <c r="H478" s="16">
        <v>-308122.18037999998</v>
      </c>
      <c r="I478" s="16">
        <v>-286116.36421500001</v>
      </c>
      <c r="J478" s="16">
        <v>-33700.274024999999</v>
      </c>
      <c r="K478" s="39">
        <v>11694.45786</v>
      </c>
    </row>
    <row r="479" spans="1:11" ht="12" x14ac:dyDescent="0.2">
      <c r="A479" s="37" t="s">
        <v>2</v>
      </c>
      <c r="B479" t="s">
        <v>115</v>
      </c>
      <c r="C479" s="16">
        <v>758213.4</v>
      </c>
      <c r="D479" s="38">
        <v>7.2363999999999998E-2</v>
      </c>
      <c r="E479" s="16">
        <v>548.67586400000005</v>
      </c>
      <c r="F479" s="16">
        <v>757664.72413600003</v>
      </c>
      <c r="G479" s="16">
        <v>0</v>
      </c>
      <c r="H479" s="16">
        <v>548.67586400000005</v>
      </c>
      <c r="I479" s="16">
        <v>59.680135999999997</v>
      </c>
      <c r="J479" s="16">
        <v>484.23940099999999</v>
      </c>
      <c r="K479" s="39">
        <v>4.7563269999999997</v>
      </c>
    </row>
    <row r="480" spans="1:11" ht="12" x14ac:dyDescent="0.2">
      <c r="A480" s="37" t="s">
        <v>2</v>
      </c>
      <c r="B480" t="s">
        <v>116</v>
      </c>
      <c r="C480" s="16">
        <v>693361.69</v>
      </c>
      <c r="D480" s="38">
        <v>29.970569999999999</v>
      </c>
      <c r="E480" s="16">
        <v>207804.44860199999</v>
      </c>
      <c r="F480" s="16">
        <v>485557.24139799998</v>
      </c>
      <c r="G480" s="16">
        <v>120533.04</v>
      </c>
      <c r="H480" s="16">
        <v>87271.408601999996</v>
      </c>
      <c r="I480" s="16">
        <v>132209.29602199999</v>
      </c>
      <c r="J480" s="16">
        <v>5797.8667679999999</v>
      </c>
      <c r="K480" s="39">
        <v>-50735.754187999999</v>
      </c>
    </row>
    <row r="481" spans="1:11" ht="12" x14ac:dyDescent="0.2">
      <c r="A481" s="37" t="s">
        <v>2</v>
      </c>
      <c r="B481" t="s">
        <v>117</v>
      </c>
      <c r="C481" s="16">
        <v>361435.79</v>
      </c>
      <c r="D481" s="38">
        <v>2.708323</v>
      </c>
      <c r="E481" s="16">
        <v>9788.8504200000007</v>
      </c>
      <c r="F481" s="16">
        <v>351646.93958000001</v>
      </c>
      <c r="G481" s="16">
        <v>98462.22</v>
      </c>
      <c r="H481" s="16">
        <v>-88673.369579999999</v>
      </c>
      <c r="I481" s="16">
        <v>-88791.892789999998</v>
      </c>
      <c r="J481" s="16">
        <v>117.49062499999999</v>
      </c>
      <c r="K481" s="39">
        <v>1.0325850000000001</v>
      </c>
    </row>
    <row r="482" spans="1:11" ht="12" x14ac:dyDescent="0.2">
      <c r="A482" s="37" t="s">
        <v>3</v>
      </c>
      <c r="B482" t="s">
        <v>113</v>
      </c>
      <c r="C482" s="16">
        <v>32865922.48</v>
      </c>
      <c r="D482" s="38">
        <v>3.5098349999999998</v>
      </c>
      <c r="E482" s="16">
        <v>1153539.6787040001</v>
      </c>
      <c r="F482" s="16">
        <v>31712382.801295999</v>
      </c>
      <c r="G482" s="16">
        <v>915326.04</v>
      </c>
      <c r="H482" s="16">
        <v>238213.63870400001</v>
      </c>
      <c r="I482" s="16">
        <v>109390.390359</v>
      </c>
      <c r="J482" s="16">
        <v>35563.149203000001</v>
      </c>
      <c r="K482" s="39">
        <v>93260.099142000006</v>
      </c>
    </row>
    <row r="483" spans="1:11" ht="12" x14ac:dyDescent="0.2">
      <c r="A483" s="37" t="s">
        <v>3</v>
      </c>
      <c r="B483" t="s">
        <v>114</v>
      </c>
      <c r="C483" s="16">
        <v>6299800.0499999998</v>
      </c>
      <c r="D483" s="38">
        <v>-1.338042</v>
      </c>
      <c r="E483" s="16">
        <v>-84293.977901000006</v>
      </c>
      <c r="F483" s="16">
        <v>6384094.0279010003</v>
      </c>
      <c r="G483" s="16">
        <v>-49118.879999999997</v>
      </c>
      <c r="H483" s="16">
        <v>-35175.097901000001</v>
      </c>
      <c r="I483" s="16">
        <v>-32926.663266000003</v>
      </c>
      <c r="J483" s="16">
        <v>-3610.441941</v>
      </c>
      <c r="K483" s="39">
        <v>1362.007306</v>
      </c>
    </row>
    <row r="484" spans="1:11" ht="12" x14ac:dyDescent="0.2">
      <c r="A484" s="37" t="s">
        <v>3</v>
      </c>
      <c r="B484" t="s">
        <v>115</v>
      </c>
      <c r="C484" s="16">
        <v>87426.23</v>
      </c>
      <c r="D484" s="38">
        <v>7.2363999999999998E-2</v>
      </c>
      <c r="E484" s="16">
        <v>63.265383999999997</v>
      </c>
      <c r="F484" s="16">
        <v>87362.964615999997</v>
      </c>
      <c r="G484" s="16">
        <v>0</v>
      </c>
      <c r="H484" s="16">
        <v>63.265383999999997</v>
      </c>
      <c r="I484" s="16">
        <v>6.9068170000000002</v>
      </c>
      <c r="J484" s="16">
        <v>55.810136999999997</v>
      </c>
      <c r="K484" s="39">
        <v>0.54842999999999997</v>
      </c>
    </row>
    <row r="485" spans="1:11" ht="12" x14ac:dyDescent="0.2">
      <c r="A485" s="37" t="s">
        <v>3</v>
      </c>
      <c r="B485" t="s">
        <v>116</v>
      </c>
      <c r="C485" s="16">
        <v>78290.94</v>
      </c>
      <c r="D485" s="38">
        <v>29.970569999999999</v>
      </c>
      <c r="E485" s="16">
        <v>23464.240743999999</v>
      </c>
      <c r="F485" s="16">
        <v>54826.699256</v>
      </c>
      <c r="G485" s="16">
        <v>14145.12</v>
      </c>
      <c r="H485" s="16">
        <v>9319.1207439999998</v>
      </c>
      <c r="I485" s="16">
        <v>14508.927548</v>
      </c>
      <c r="J485" s="16">
        <v>539.02123200000005</v>
      </c>
      <c r="K485" s="39">
        <v>-5728.8280359999999</v>
      </c>
    </row>
    <row r="486" spans="1:11" ht="12" x14ac:dyDescent="0.2">
      <c r="A486" s="37" t="s">
        <v>3</v>
      </c>
      <c r="B486" t="s">
        <v>117</v>
      </c>
      <c r="C486" s="16">
        <v>42619.49</v>
      </c>
      <c r="D486" s="38">
        <v>2.708323</v>
      </c>
      <c r="E486" s="16">
        <v>1154.2736609999999</v>
      </c>
      <c r="F486" s="16">
        <v>41465.216338999999</v>
      </c>
      <c r="G486" s="16">
        <v>11603.09</v>
      </c>
      <c r="H486" s="16">
        <v>-10448.816339000001</v>
      </c>
      <c r="I486" s="16">
        <v>-10457.83138</v>
      </c>
      <c r="J486" s="16">
        <v>8.8932830000000003</v>
      </c>
      <c r="K486" s="39">
        <v>0.12175800000000001</v>
      </c>
    </row>
    <row r="487" spans="1:11" ht="12" x14ac:dyDescent="0.2">
      <c r="A487" s="37" t="s">
        <v>4</v>
      </c>
      <c r="B487" t="s">
        <v>113</v>
      </c>
      <c r="C487" s="16">
        <v>25208905.239999998</v>
      </c>
      <c r="D487" s="38">
        <v>3.5098349999999998</v>
      </c>
      <c r="E487" s="16">
        <v>884791.00103299995</v>
      </c>
      <c r="F487" s="16">
        <v>24324114.238967001</v>
      </c>
      <c r="G487" s="16">
        <v>749976.77</v>
      </c>
      <c r="H487" s="16">
        <v>134814.23103299999</v>
      </c>
      <c r="I487" s="16">
        <v>36003.888434</v>
      </c>
      <c r="J487" s="16">
        <v>27277.739087000002</v>
      </c>
      <c r="K487" s="39">
        <v>71532.603512000002</v>
      </c>
    </row>
    <row r="488" spans="1:11" ht="12" x14ac:dyDescent="0.2">
      <c r="A488" s="37" t="s">
        <v>4</v>
      </c>
      <c r="B488" t="s">
        <v>114</v>
      </c>
      <c r="C488" s="16">
        <v>5184484.9000000004</v>
      </c>
      <c r="D488" s="38">
        <v>-1.338042</v>
      </c>
      <c r="E488" s="16">
        <v>-69370.591465000005</v>
      </c>
      <c r="F488" s="16">
        <v>5253855.4914650004</v>
      </c>
      <c r="G488" s="16">
        <v>-39696.339999999997</v>
      </c>
      <c r="H488" s="16">
        <v>-29674.251465000001</v>
      </c>
      <c r="I488" s="16">
        <v>-27830.772013000002</v>
      </c>
      <c r="J488" s="16">
        <v>-2964.357305</v>
      </c>
      <c r="K488" s="39">
        <v>1120.877853</v>
      </c>
    </row>
    <row r="489" spans="1:11" ht="12" x14ac:dyDescent="0.2">
      <c r="A489" s="37" t="s">
        <v>4</v>
      </c>
      <c r="B489" t="s">
        <v>115</v>
      </c>
      <c r="C489" s="16">
        <v>72793.62</v>
      </c>
      <c r="D489" s="38">
        <v>7.2363999999999998E-2</v>
      </c>
      <c r="E489" s="16">
        <v>52.676597999999998</v>
      </c>
      <c r="F489" s="16">
        <v>72740.943402000004</v>
      </c>
      <c r="G489" s="16">
        <v>0</v>
      </c>
      <c r="H489" s="16">
        <v>52.676597999999998</v>
      </c>
      <c r="I489" s="16">
        <v>5.7508559999999997</v>
      </c>
      <c r="J489" s="16">
        <v>46.469101999999999</v>
      </c>
      <c r="K489" s="39">
        <v>0.45663999999999999</v>
      </c>
    </row>
    <row r="490" spans="1:11" ht="12" x14ac:dyDescent="0.2">
      <c r="A490" s="37" t="s">
        <v>4</v>
      </c>
      <c r="B490" t="s">
        <v>116</v>
      </c>
      <c r="C490" s="16">
        <v>66018.92</v>
      </c>
      <c r="D490" s="38">
        <v>29.970569999999999</v>
      </c>
      <c r="E490" s="16">
        <v>19786.246437000002</v>
      </c>
      <c r="F490" s="16">
        <v>46232.673562999997</v>
      </c>
      <c r="G490" s="16">
        <v>11383.72</v>
      </c>
      <c r="H490" s="16">
        <v>8402.5264370000004</v>
      </c>
      <c r="I490" s="16">
        <v>12778.836646</v>
      </c>
      <c r="J490" s="16">
        <v>454.530237</v>
      </c>
      <c r="K490" s="39">
        <v>-4830.8404460000002</v>
      </c>
    </row>
    <row r="491" spans="1:11" ht="12" x14ac:dyDescent="0.2">
      <c r="A491" s="37" t="s">
        <v>4</v>
      </c>
      <c r="B491" t="s">
        <v>117</v>
      </c>
      <c r="C491" s="16">
        <v>32902.1</v>
      </c>
      <c r="D491" s="38">
        <v>2.708323</v>
      </c>
      <c r="E491" s="16">
        <v>891.09530500000005</v>
      </c>
      <c r="F491" s="16">
        <v>32011.004695</v>
      </c>
      <c r="G491" s="16">
        <v>9085.7199999999993</v>
      </c>
      <c r="H491" s="16">
        <v>-8194.6246950000004</v>
      </c>
      <c r="I491" s="16">
        <v>-8186.393967</v>
      </c>
      <c r="J491" s="16">
        <v>-8.3247260000000001</v>
      </c>
      <c r="K491" s="39">
        <v>9.3997999999999998E-2</v>
      </c>
    </row>
    <row r="492" spans="1:11" ht="12" x14ac:dyDescent="0.2">
      <c r="A492" s="37" t="s">
        <v>5</v>
      </c>
      <c r="B492" t="s">
        <v>113</v>
      </c>
      <c r="C492" s="16">
        <v>785749621.82000005</v>
      </c>
      <c r="D492" s="38">
        <v>3.5098349999999998</v>
      </c>
      <c r="E492" s="16">
        <v>27578515.918614998</v>
      </c>
      <c r="F492" s="16">
        <v>758171105.90138495</v>
      </c>
      <c r="G492" s="16">
        <v>23915219.370000001</v>
      </c>
      <c r="H492" s="16">
        <v>3663296.5486150002</v>
      </c>
      <c r="I492" s="16">
        <v>572444.797563</v>
      </c>
      <c r="J492" s="16">
        <v>861214.42150699999</v>
      </c>
      <c r="K492" s="39">
        <v>2229637.3295450001</v>
      </c>
    </row>
    <row r="493" spans="1:11" ht="12" x14ac:dyDescent="0.2">
      <c r="A493" s="37" t="s">
        <v>5</v>
      </c>
      <c r="B493" t="s">
        <v>114</v>
      </c>
      <c r="C493" s="16">
        <v>147193281.25</v>
      </c>
      <c r="D493" s="38">
        <v>-1.338042</v>
      </c>
      <c r="E493" s="16">
        <v>-1969508.0952349999</v>
      </c>
      <c r="F493" s="16">
        <v>149162789.34523499</v>
      </c>
      <c r="G493" s="16">
        <v>-1114233.26</v>
      </c>
      <c r="H493" s="16">
        <v>-855274.83523500001</v>
      </c>
      <c r="I493" s="16">
        <v>-801788.01486999996</v>
      </c>
      <c r="J493" s="16">
        <v>-85309.786651999995</v>
      </c>
      <c r="K493" s="39">
        <v>31822.966286999999</v>
      </c>
    </row>
    <row r="494" spans="1:11" ht="12" x14ac:dyDescent="0.2">
      <c r="A494" s="37" t="s">
        <v>5</v>
      </c>
      <c r="B494" t="s">
        <v>115</v>
      </c>
      <c r="C494" s="16">
        <v>1988097.52</v>
      </c>
      <c r="D494" s="38">
        <v>7.2363999999999998E-2</v>
      </c>
      <c r="E494" s="16">
        <v>1438.672967</v>
      </c>
      <c r="F494" s="16">
        <v>1986658.8470330001</v>
      </c>
      <c r="G494" s="16">
        <v>-0.04</v>
      </c>
      <c r="H494" s="16">
        <v>1438.7129669999999</v>
      </c>
      <c r="I494" s="16">
        <v>156.98195999999999</v>
      </c>
      <c r="J494" s="16">
        <v>1269.259528</v>
      </c>
      <c r="K494" s="39">
        <v>12.471479</v>
      </c>
    </row>
    <row r="495" spans="1:11" ht="12" x14ac:dyDescent="0.2">
      <c r="A495" s="37" t="s">
        <v>5</v>
      </c>
      <c r="B495" t="s">
        <v>116</v>
      </c>
      <c r="C495" s="16">
        <v>2025035.91</v>
      </c>
      <c r="D495" s="38">
        <v>29.970569999999999</v>
      </c>
      <c r="E495" s="16">
        <v>606914.79894000001</v>
      </c>
      <c r="F495" s="16">
        <v>1418121.11106</v>
      </c>
      <c r="G495" s="16">
        <v>345921.91</v>
      </c>
      <c r="H495" s="16">
        <v>260992.88894</v>
      </c>
      <c r="I495" s="16">
        <v>394754.98099100002</v>
      </c>
      <c r="J495" s="16">
        <v>14417.026634</v>
      </c>
      <c r="K495" s="39">
        <v>-148179.11868499999</v>
      </c>
    </row>
    <row r="496" spans="1:11" ht="12" x14ac:dyDescent="0.2">
      <c r="A496" s="40" t="s">
        <v>5</v>
      </c>
      <c r="B496" s="46" t="s">
        <v>117</v>
      </c>
      <c r="C496" s="41">
        <v>1197439.3</v>
      </c>
      <c r="D496" s="42">
        <v>2.708323</v>
      </c>
      <c r="E496" s="41">
        <v>32430.529911000001</v>
      </c>
      <c r="F496" s="41">
        <v>1165008.770089</v>
      </c>
      <c r="G496" s="41">
        <v>328288.19</v>
      </c>
      <c r="H496" s="41">
        <v>-295857.66008900001</v>
      </c>
      <c r="I496" s="41">
        <v>-296126.89203799999</v>
      </c>
      <c r="J496" s="41">
        <v>265.81097999999997</v>
      </c>
      <c r="K496" s="43">
        <v>3.4209689999999999</v>
      </c>
    </row>
  </sheetData>
  <pageMargins left="0.55555555555555558" right="0.55555555555555558" top="0.55555555555555558" bottom="0.55555558204650879" header="0.27777777777777779" footer="0"/>
  <pageSetup fitToWidth="0" fitToHeight="0" pageOrder="overThenDown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L441"/>
  <sheetViews>
    <sheetView workbookViewId="0"/>
  </sheetViews>
  <sheetFormatPr defaultColWidth="12" defaultRowHeight="16.149999999999999" customHeight="1" x14ac:dyDescent="0.2"/>
  <cols>
    <col min="1" max="1" width="20.5" customWidth="1"/>
    <col min="2" max="2" width="37.5" customWidth="1"/>
    <col min="3" max="3" width="17.1640625" customWidth="1"/>
    <col min="4" max="4" width="25" customWidth="1"/>
    <col min="5" max="5" width="25.6640625" customWidth="1"/>
    <col min="6" max="6" width="16.33203125" customWidth="1"/>
    <col min="7" max="8" width="14.33203125" customWidth="1"/>
    <col min="9" max="9" width="15.83203125" customWidth="1"/>
    <col min="10" max="10" width="15.33203125" customWidth="1"/>
    <col min="11" max="11" width="16.1640625" customWidth="1"/>
    <col min="12" max="12" width="18.33203125" customWidth="1"/>
  </cols>
  <sheetData>
    <row r="1" spans="1:5" ht="12.75" x14ac:dyDescent="0.2">
      <c r="A1" s="33" t="s">
        <v>128</v>
      </c>
    </row>
    <row r="2" spans="1:5" ht="12" x14ac:dyDescent="0.2">
      <c r="A2" s="20"/>
      <c r="B2" s="11"/>
      <c r="C2" s="11"/>
      <c r="D2" s="11"/>
      <c r="E2" s="12"/>
    </row>
    <row r="3" spans="1:5" ht="12.75" x14ac:dyDescent="0.2">
      <c r="A3" s="21"/>
      <c r="B3" s="22" t="s">
        <v>119</v>
      </c>
      <c r="C3" s="22" t="s">
        <v>120</v>
      </c>
      <c r="D3" s="22" t="s">
        <v>121</v>
      </c>
      <c r="E3" s="23" t="s">
        <v>122</v>
      </c>
    </row>
    <row r="4" spans="1:5" ht="12.75" x14ac:dyDescent="0.2">
      <c r="A4" s="24"/>
      <c r="B4" s="13" t="s">
        <v>123</v>
      </c>
      <c r="C4" s="13" t="s">
        <v>123</v>
      </c>
      <c r="D4" s="13" t="s">
        <v>123</v>
      </c>
      <c r="E4" s="14" t="s">
        <v>123</v>
      </c>
    </row>
    <row r="5" spans="1:5" ht="12.75" x14ac:dyDescent="0.2">
      <c r="A5" s="15" t="s">
        <v>113</v>
      </c>
      <c r="B5" s="25">
        <v>2010518931.05</v>
      </c>
      <c r="C5" s="25">
        <v>2024162533.05</v>
      </c>
      <c r="D5" s="25">
        <v>-13643602</v>
      </c>
      <c r="E5" s="26">
        <v>-0.67861099999999996</v>
      </c>
    </row>
    <row r="6" spans="1:5" ht="12.75" x14ac:dyDescent="0.2">
      <c r="A6" s="15" t="s">
        <v>114</v>
      </c>
      <c r="B6" s="25">
        <v>521096778.51999998</v>
      </c>
      <c r="C6" s="25">
        <v>526749350.83999997</v>
      </c>
      <c r="D6" s="25">
        <v>-5652572.3200000003</v>
      </c>
      <c r="E6" s="26">
        <v>-1.0847450000000001</v>
      </c>
    </row>
    <row r="7" spans="1:5" ht="12.75" x14ac:dyDescent="0.2">
      <c r="A7" s="15" t="s">
        <v>115</v>
      </c>
      <c r="B7" s="25">
        <v>1804677.51</v>
      </c>
      <c r="C7" s="25">
        <v>1803448.93</v>
      </c>
      <c r="D7" s="25">
        <v>1228.58</v>
      </c>
      <c r="E7" s="26">
        <v>6.8078E-2</v>
      </c>
    </row>
    <row r="8" spans="1:5" ht="12.75" x14ac:dyDescent="0.2">
      <c r="A8" s="15" t="s">
        <v>116</v>
      </c>
      <c r="B8" s="25">
        <v>4787152.1500000004</v>
      </c>
      <c r="C8" s="25">
        <v>3928763.49</v>
      </c>
      <c r="D8" s="25">
        <v>858388.66</v>
      </c>
      <c r="E8" s="26">
        <v>17.931092</v>
      </c>
    </row>
    <row r="9" spans="1:5" ht="12.75" x14ac:dyDescent="0.2">
      <c r="A9" s="15" t="s">
        <v>117</v>
      </c>
      <c r="B9" s="25">
        <v>3746073.9</v>
      </c>
      <c r="C9" s="25">
        <v>2857142.88</v>
      </c>
      <c r="D9" s="25">
        <v>888931.02</v>
      </c>
      <c r="E9" s="26">
        <v>23.729671</v>
      </c>
    </row>
    <row r="10" spans="1:5" ht="12.75" x14ac:dyDescent="0.2">
      <c r="A10" s="27" t="s">
        <v>124</v>
      </c>
      <c r="B10" s="28">
        <v>2541953613.1300001</v>
      </c>
      <c r="C10" s="28">
        <v>2559501239.1900001</v>
      </c>
      <c r="D10" s="28">
        <v>-17547626.059999999</v>
      </c>
      <c r="E10" s="29"/>
    </row>
    <row r="11" spans="1:5" ht="12.75" x14ac:dyDescent="0.2">
      <c r="A11" s="15" t="s">
        <v>125</v>
      </c>
      <c r="B11" s="25">
        <v>7259111.9000000004</v>
      </c>
      <c r="C11" s="25"/>
      <c r="D11" s="25"/>
      <c r="E11" s="30"/>
    </row>
    <row r="12" spans="1:5" ht="12.75" x14ac:dyDescent="0.2">
      <c r="A12" s="27" t="s">
        <v>124</v>
      </c>
      <c r="B12" s="28">
        <v>7259111.9000000004</v>
      </c>
      <c r="C12" s="28"/>
      <c r="D12" s="28"/>
      <c r="E12" s="29"/>
    </row>
    <row r="13" spans="1:5" ht="12.75" x14ac:dyDescent="0.2">
      <c r="A13" s="17" t="s">
        <v>112</v>
      </c>
      <c r="B13" s="31">
        <v>2549212725.0300002</v>
      </c>
      <c r="C13" s="31"/>
      <c r="D13" s="31"/>
      <c r="E13" s="32"/>
    </row>
    <row r="16" spans="1:5" ht="12.75" x14ac:dyDescent="0.2">
      <c r="A16" s="33" t="s">
        <v>144</v>
      </c>
    </row>
    <row r="17" spans="1:12" ht="84" x14ac:dyDescent="0.2">
      <c r="A17" s="34" t="s">
        <v>131</v>
      </c>
      <c r="B17" s="35" t="s">
        <v>132</v>
      </c>
      <c r="C17" s="35" t="s">
        <v>133</v>
      </c>
      <c r="D17" s="35" t="s">
        <v>134</v>
      </c>
      <c r="E17" s="35" t="s">
        <v>135</v>
      </c>
      <c r="F17" s="35" t="s">
        <v>136</v>
      </c>
      <c r="G17" s="35" t="s">
        <v>137</v>
      </c>
      <c r="H17" s="35" t="s">
        <v>140</v>
      </c>
      <c r="I17" s="35" t="s">
        <v>145</v>
      </c>
      <c r="J17" s="35" t="s">
        <v>143</v>
      </c>
      <c r="K17" s="35" t="s">
        <v>141</v>
      </c>
      <c r="L17" s="36" t="s">
        <v>138</v>
      </c>
    </row>
    <row r="18" spans="1:12" ht="12" x14ac:dyDescent="0.2">
      <c r="A18" s="37" t="s">
        <v>0</v>
      </c>
      <c r="B18" t="s">
        <v>113</v>
      </c>
      <c r="C18" s="16">
        <v>404637274.81999999</v>
      </c>
      <c r="D18" s="38">
        <v>-0.67861099999999996</v>
      </c>
      <c r="E18" s="16">
        <v>-2745912.9316079998</v>
      </c>
      <c r="F18" s="16">
        <v>407383187.75160801</v>
      </c>
      <c r="G18" s="16">
        <v>-4882497.58</v>
      </c>
      <c r="H18" s="16">
        <v>2136584.6483919998</v>
      </c>
      <c r="I18" s="16">
        <v>1664389.3863919999</v>
      </c>
      <c r="J18" s="16">
        <v>95402.884370999993</v>
      </c>
      <c r="K18" s="16">
        <v>-804765.51586699998</v>
      </c>
      <c r="L18" s="39">
        <v>1181557.893496</v>
      </c>
    </row>
    <row r="19" spans="1:12" ht="12" x14ac:dyDescent="0.2">
      <c r="A19" s="37" t="s">
        <v>0</v>
      </c>
      <c r="B19" t="s">
        <v>114</v>
      </c>
      <c r="C19" s="16">
        <v>99195948.799999997</v>
      </c>
      <c r="D19" s="38">
        <v>-1.0847450000000001</v>
      </c>
      <c r="E19" s="16">
        <v>-1076023.298466</v>
      </c>
      <c r="F19" s="16">
        <v>100271972.09846599</v>
      </c>
      <c r="G19" s="16">
        <v>-2229425.1800000002</v>
      </c>
      <c r="H19" s="16">
        <v>1153401.8815339999</v>
      </c>
      <c r="I19" s="16">
        <v>1267401.0863570001</v>
      </c>
      <c r="J19" s="16">
        <v>-144425.483859</v>
      </c>
      <c r="K19" s="16">
        <v>30426.279041999998</v>
      </c>
      <c r="L19" s="39">
        <v>-6.0000000000000002E-6</v>
      </c>
    </row>
    <row r="20" spans="1:12" ht="12" x14ac:dyDescent="0.2">
      <c r="A20" s="37" t="s">
        <v>0</v>
      </c>
      <c r="B20" t="s">
        <v>115</v>
      </c>
      <c r="C20" s="16">
        <v>346891.46</v>
      </c>
      <c r="D20" s="38">
        <v>6.8078E-2</v>
      </c>
      <c r="E20" s="16">
        <v>236.155158</v>
      </c>
      <c r="F20" s="16">
        <v>346655.30484200001</v>
      </c>
      <c r="G20" s="16">
        <v>0</v>
      </c>
      <c r="H20" s="16">
        <v>236.155158</v>
      </c>
      <c r="I20" s="16">
        <v>3.8467000000000001E-2</v>
      </c>
      <c r="J20" s="16">
        <v>138.77803299999999</v>
      </c>
      <c r="K20" s="16">
        <v>97.338659000000007</v>
      </c>
      <c r="L20" s="39">
        <v>-9.9999999999999995E-7</v>
      </c>
    </row>
    <row r="21" spans="1:12" ht="12" x14ac:dyDescent="0.2">
      <c r="A21" s="37" t="s">
        <v>0</v>
      </c>
      <c r="B21" t="s">
        <v>116</v>
      </c>
      <c r="C21" s="16">
        <v>957406.77</v>
      </c>
      <c r="D21" s="38">
        <v>17.931092</v>
      </c>
      <c r="E21" s="16">
        <v>171673.48950299999</v>
      </c>
      <c r="F21" s="16">
        <v>785733.28049699997</v>
      </c>
      <c r="G21" s="16">
        <v>-309336.95</v>
      </c>
      <c r="H21" s="16">
        <v>481010.439503</v>
      </c>
      <c r="I21" s="16">
        <v>637540.70363500004</v>
      </c>
      <c r="J21" s="16">
        <v>-137459.579551</v>
      </c>
      <c r="K21" s="16">
        <v>-6237.001741</v>
      </c>
      <c r="L21" s="39">
        <v>-12833.682839999999</v>
      </c>
    </row>
    <row r="22" spans="1:12" ht="12" x14ac:dyDescent="0.2">
      <c r="A22" s="37" t="s">
        <v>0</v>
      </c>
      <c r="B22" t="s">
        <v>117</v>
      </c>
      <c r="C22" s="16">
        <v>556773.56999999995</v>
      </c>
      <c r="D22" s="38">
        <v>23.729671</v>
      </c>
      <c r="E22" s="16">
        <v>132120.53758800001</v>
      </c>
      <c r="F22" s="16">
        <v>424653.032412</v>
      </c>
      <c r="G22" s="16">
        <v>110739.25</v>
      </c>
      <c r="H22" s="16">
        <v>21381.287587999999</v>
      </c>
      <c r="I22" s="16">
        <v>21653.863706</v>
      </c>
      <c r="J22" s="16">
        <v>-374.09227099999998</v>
      </c>
      <c r="K22" s="16">
        <v>101.51615200000001</v>
      </c>
      <c r="L22" s="39">
        <v>9.9999999999999995E-7</v>
      </c>
    </row>
    <row r="23" spans="1:12" s="1" customFormat="1" ht="12" x14ac:dyDescent="0.2">
      <c r="A23" s="37" t="s">
        <v>1</v>
      </c>
      <c r="B23" t="s">
        <v>113</v>
      </c>
      <c r="C23" s="16">
        <v>320215369.60000002</v>
      </c>
      <c r="D23" s="38">
        <v>-0.67861099999999996</v>
      </c>
      <c r="E23" s="16">
        <v>-2173016.6225399999</v>
      </c>
      <c r="F23" s="16">
        <v>322388386.22254002</v>
      </c>
      <c r="G23" s="16">
        <v>-4055800.06</v>
      </c>
      <c r="H23" s="16">
        <v>1882783.4374599999</v>
      </c>
      <c r="I23" s="16">
        <v>1511515.2916000001</v>
      </c>
      <c r="J23" s="16">
        <v>73088.225298000005</v>
      </c>
      <c r="K23" s="16">
        <v>-636862.452193</v>
      </c>
      <c r="L23" s="39">
        <v>935042.37275500002</v>
      </c>
    </row>
    <row r="24" spans="1:12" ht="12" x14ac:dyDescent="0.2">
      <c r="A24" s="37" t="s">
        <v>1</v>
      </c>
      <c r="B24" t="s">
        <v>114</v>
      </c>
      <c r="C24" s="16">
        <v>89968568.790000007</v>
      </c>
      <c r="D24" s="38">
        <v>-1.0847450000000001</v>
      </c>
      <c r="E24" s="16">
        <v>-975929.73623100005</v>
      </c>
      <c r="F24" s="16">
        <v>90944498.526231006</v>
      </c>
      <c r="G24" s="16">
        <v>-1958828.47</v>
      </c>
      <c r="H24" s="16">
        <v>982898.73376900004</v>
      </c>
      <c r="I24" s="16">
        <v>1086092.527851</v>
      </c>
      <c r="J24" s="16">
        <v>-130789.76762</v>
      </c>
      <c r="K24" s="16">
        <v>27595.973543</v>
      </c>
      <c r="L24" s="39">
        <v>-5.0000000000000004E-6</v>
      </c>
    </row>
    <row r="25" spans="1:12" ht="12" x14ac:dyDescent="0.2">
      <c r="A25" s="37" t="s">
        <v>1</v>
      </c>
      <c r="B25" t="s">
        <v>115</v>
      </c>
      <c r="C25" s="16">
        <v>305791.52</v>
      </c>
      <c r="D25" s="38">
        <v>6.8078E-2</v>
      </c>
      <c r="E25" s="16">
        <v>208.17533599999999</v>
      </c>
      <c r="F25" s="16">
        <v>305583.34466399997</v>
      </c>
      <c r="G25" s="16">
        <v>0</v>
      </c>
      <c r="H25" s="16">
        <v>208.17533599999999</v>
      </c>
      <c r="I25" s="16">
        <v>3.3917999999999997E-2</v>
      </c>
      <c r="J25" s="16">
        <v>122.335511</v>
      </c>
      <c r="K25" s="16">
        <v>85.805909</v>
      </c>
      <c r="L25" s="39">
        <v>-1.9999999999999999E-6</v>
      </c>
    </row>
    <row r="26" spans="1:12" ht="12" x14ac:dyDescent="0.2">
      <c r="A26" s="37" t="s">
        <v>1</v>
      </c>
      <c r="B26" t="s">
        <v>116</v>
      </c>
      <c r="C26" s="16">
        <v>767449.43</v>
      </c>
      <c r="D26" s="38">
        <v>17.931092</v>
      </c>
      <c r="E26" s="16">
        <v>137612.06395700001</v>
      </c>
      <c r="F26" s="16">
        <v>629837.36604300002</v>
      </c>
      <c r="G26" s="16">
        <v>-249298.28</v>
      </c>
      <c r="H26" s="16">
        <v>386910.343957</v>
      </c>
      <c r="I26" s="16">
        <v>512418.336709</v>
      </c>
      <c r="J26" s="16">
        <v>-110221.08810199999</v>
      </c>
      <c r="K26" s="16">
        <v>-4999.5295329999999</v>
      </c>
      <c r="L26" s="39">
        <v>-10287.375117</v>
      </c>
    </row>
    <row r="27" spans="1:12" ht="12" x14ac:dyDescent="0.2">
      <c r="A27" s="37" t="s">
        <v>1</v>
      </c>
      <c r="B27" t="s">
        <v>117</v>
      </c>
      <c r="C27" s="16">
        <v>461282.57</v>
      </c>
      <c r="D27" s="38">
        <v>23.729671</v>
      </c>
      <c r="E27" s="16">
        <v>109460.83724199999</v>
      </c>
      <c r="F27" s="16">
        <v>351821.73275800003</v>
      </c>
      <c r="G27" s="16">
        <v>91500.58</v>
      </c>
      <c r="H27" s="16">
        <v>17960.257242</v>
      </c>
      <c r="I27" s="16">
        <v>17957.830672</v>
      </c>
      <c r="J27" s="16">
        <v>-81.678771999999995</v>
      </c>
      <c r="K27" s="16">
        <v>84.105335999999994</v>
      </c>
      <c r="L27" s="39">
        <v>6.0000000000000002E-6</v>
      </c>
    </row>
    <row r="28" spans="1:12" ht="12" x14ac:dyDescent="0.2">
      <c r="A28" s="37" t="s">
        <v>6</v>
      </c>
      <c r="B28" t="s">
        <v>113</v>
      </c>
      <c r="C28" s="16">
        <v>211818.76</v>
      </c>
      <c r="D28" s="38">
        <v>-0.67861099999999996</v>
      </c>
      <c r="E28" s="16">
        <v>-1437.42534</v>
      </c>
      <c r="F28" s="16">
        <v>213256.18534</v>
      </c>
      <c r="G28" s="16">
        <v>-2086.52</v>
      </c>
      <c r="H28" s="16">
        <v>649.09465999999998</v>
      </c>
      <c r="I28" s="16">
        <v>403.52304199999998</v>
      </c>
      <c r="J28" s="16">
        <v>48.329051999999997</v>
      </c>
      <c r="K28" s="16">
        <v>-421.27713999999997</v>
      </c>
      <c r="L28" s="39">
        <v>618.51970600000004</v>
      </c>
    </row>
    <row r="29" spans="1:12" ht="12" x14ac:dyDescent="0.2">
      <c r="A29" s="37" t="s">
        <v>6</v>
      </c>
      <c r="B29" t="s">
        <v>114</v>
      </c>
      <c r="C29" s="16">
        <v>4268.47</v>
      </c>
      <c r="D29" s="38">
        <v>-1.0847450000000001</v>
      </c>
      <c r="E29" s="16">
        <v>-46.302024000000003</v>
      </c>
      <c r="F29" s="16">
        <v>4314.7720239999999</v>
      </c>
      <c r="G29" s="16">
        <v>-67.75</v>
      </c>
      <c r="H29" s="16">
        <v>21.447976000000001</v>
      </c>
      <c r="I29" s="16">
        <v>26.509463</v>
      </c>
      <c r="J29" s="16">
        <v>-6.3707510000000003</v>
      </c>
      <c r="K29" s="16">
        <v>1.309264</v>
      </c>
      <c r="L29" s="39">
        <v>0</v>
      </c>
    </row>
    <row r="30" spans="1:12" ht="12" x14ac:dyDescent="0.2">
      <c r="A30" s="37" t="s">
        <v>6</v>
      </c>
      <c r="B30" t="s">
        <v>115</v>
      </c>
      <c r="C30" s="16">
        <v>24.16</v>
      </c>
      <c r="D30" s="38">
        <v>6.8078E-2</v>
      </c>
      <c r="E30" s="16">
        <v>1.6448000000000001E-2</v>
      </c>
      <c r="F30" s="16">
        <v>24.143552</v>
      </c>
      <c r="G30" s="16">
        <v>0</v>
      </c>
      <c r="H30" s="16">
        <v>1.6448000000000001E-2</v>
      </c>
      <c r="I30" s="16">
        <v>3.0000000000000001E-6</v>
      </c>
      <c r="J30" s="16">
        <v>9.665E-3</v>
      </c>
      <c r="K30" s="16">
        <v>6.7790000000000003E-3</v>
      </c>
      <c r="L30" s="39">
        <v>9.9999999999999995E-7</v>
      </c>
    </row>
    <row r="31" spans="1:12" ht="12" x14ac:dyDescent="0.2">
      <c r="A31" s="37" t="s">
        <v>6</v>
      </c>
      <c r="B31" t="s">
        <v>116</v>
      </c>
      <c r="C31" s="16">
        <v>71.790000000000006</v>
      </c>
      <c r="D31" s="38">
        <v>17.931092</v>
      </c>
      <c r="E31" s="16">
        <v>12.872731</v>
      </c>
      <c r="F31" s="16">
        <v>58.917268999999997</v>
      </c>
      <c r="G31" s="16">
        <v>-10.88</v>
      </c>
      <c r="H31" s="16">
        <v>23.752731000000001</v>
      </c>
      <c r="I31" s="16">
        <v>35.493203000000001</v>
      </c>
      <c r="J31" s="16">
        <v>-10.31048</v>
      </c>
      <c r="K31" s="16">
        <v>-0.46767399999999998</v>
      </c>
      <c r="L31" s="39">
        <v>-0.96231800000000001</v>
      </c>
    </row>
    <row r="32" spans="1:12" ht="12" x14ac:dyDescent="0.2">
      <c r="A32" s="37" t="s">
        <v>6</v>
      </c>
      <c r="B32" t="s">
        <v>117</v>
      </c>
      <c r="C32" s="16">
        <v>1327.09</v>
      </c>
      <c r="D32" s="38">
        <v>23.729671</v>
      </c>
      <c r="E32" s="16">
        <v>314.91409399999998</v>
      </c>
      <c r="F32" s="16">
        <v>1012.1759060000001</v>
      </c>
      <c r="G32" s="16">
        <v>273.36</v>
      </c>
      <c r="H32" s="16">
        <v>41.554093999999999</v>
      </c>
      <c r="I32" s="16">
        <v>41.364860999999998</v>
      </c>
      <c r="J32" s="16">
        <v>-5.2734999999999997E-2</v>
      </c>
      <c r="K32" s="16">
        <v>0.24196699999999999</v>
      </c>
      <c r="L32" s="39">
        <v>9.9999999999999995E-7</v>
      </c>
    </row>
    <row r="33" spans="1:12" ht="12" x14ac:dyDescent="0.2">
      <c r="A33" s="37" t="s">
        <v>15</v>
      </c>
      <c r="B33" t="s">
        <v>113</v>
      </c>
      <c r="C33" s="16">
        <v>6636.66</v>
      </c>
      <c r="D33" s="38">
        <v>-0.67861099999999996</v>
      </c>
      <c r="E33" s="16">
        <v>-45.037103000000002</v>
      </c>
      <c r="F33" s="16">
        <v>6681.6971030000004</v>
      </c>
      <c r="G33" s="16">
        <v>-224.98</v>
      </c>
      <c r="H33" s="16">
        <v>179.94289699999999</v>
      </c>
      <c r="I33" s="16">
        <v>172.24870000000001</v>
      </c>
      <c r="J33" s="16">
        <v>1.5142359999999999</v>
      </c>
      <c r="K33" s="16">
        <v>-13.199365</v>
      </c>
      <c r="L33" s="39">
        <v>19.379325999999999</v>
      </c>
    </row>
    <row r="34" spans="1:12" ht="12" x14ac:dyDescent="0.2">
      <c r="A34" s="37" t="s">
        <v>15</v>
      </c>
      <c r="B34" t="s">
        <v>114</v>
      </c>
      <c r="C34" s="16">
        <v>1254.4000000000001</v>
      </c>
      <c r="D34" s="38">
        <v>-1.0847450000000001</v>
      </c>
      <c r="E34" s="16">
        <v>-13.607044</v>
      </c>
      <c r="F34" s="16">
        <v>1268.007044</v>
      </c>
      <c r="G34" s="16">
        <v>-60.24</v>
      </c>
      <c r="H34" s="16">
        <v>46.632956</v>
      </c>
      <c r="I34" s="16">
        <v>47.953941</v>
      </c>
      <c r="J34" s="16">
        <v>-1.705746</v>
      </c>
      <c r="K34" s="16">
        <v>0.38476100000000002</v>
      </c>
      <c r="L34" s="39">
        <v>0</v>
      </c>
    </row>
    <row r="35" spans="1:12" ht="12" x14ac:dyDescent="0.2">
      <c r="A35" s="37" t="s">
        <v>15</v>
      </c>
      <c r="B35" t="s">
        <v>115</v>
      </c>
      <c r="C35" s="16">
        <v>0.74</v>
      </c>
      <c r="D35" s="38">
        <v>6.8078E-2</v>
      </c>
      <c r="E35" s="16">
        <v>5.04E-4</v>
      </c>
      <c r="F35" s="16">
        <v>0.73949600000000004</v>
      </c>
      <c r="G35" s="16">
        <v>0</v>
      </c>
      <c r="H35" s="16">
        <v>5.04E-4</v>
      </c>
      <c r="I35" s="16">
        <v>0</v>
      </c>
      <c r="J35" s="16">
        <v>2.9599999999999998E-4</v>
      </c>
      <c r="K35" s="16">
        <v>2.0799999999999999E-4</v>
      </c>
      <c r="L35" s="39">
        <v>0</v>
      </c>
    </row>
    <row r="36" spans="1:12" ht="12" x14ac:dyDescent="0.2">
      <c r="A36" s="37" t="s">
        <v>15</v>
      </c>
      <c r="B36" t="s">
        <v>116</v>
      </c>
      <c r="C36" s="16">
        <v>4.8</v>
      </c>
      <c r="D36" s="38">
        <v>17.931092</v>
      </c>
      <c r="E36" s="16">
        <v>0.86069200000000001</v>
      </c>
      <c r="F36" s="16">
        <v>3.939308</v>
      </c>
      <c r="G36" s="16">
        <v>-4.8899999999999997</v>
      </c>
      <c r="H36" s="16">
        <v>5.7506919999999999</v>
      </c>
      <c r="I36" s="16">
        <v>6.5356800000000002</v>
      </c>
      <c r="J36" s="16">
        <v>-0.68937599999999999</v>
      </c>
      <c r="K36" s="16">
        <v>-3.1268999999999998E-2</v>
      </c>
      <c r="L36" s="39">
        <v>-6.4342999999999997E-2</v>
      </c>
    </row>
    <row r="37" spans="1:12" ht="12" x14ac:dyDescent="0.2">
      <c r="A37" s="37" t="s">
        <v>15</v>
      </c>
      <c r="B37" t="s">
        <v>117</v>
      </c>
      <c r="C37" s="16">
        <v>188.2</v>
      </c>
      <c r="D37" s="38">
        <v>23.729671</v>
      </c>
      <c r="E37" s="16">
        <v>44.659241000000002</v>
      </c>
      <c r="F37" s="16">
        <v>143.54075900000001</v>
      </c>
      <c r="G37" s="16">
        <v>46.96</v>
      </c>
      <c r="H37" s="16">
        <v>-2.3007590000000002</v>
      </c>
      <c r="I37" s="16">
        <v>-2.3275950000000001</v>
      </c>
      <c r="J37" s="16">
        <v>-7.4790000000000004E-3</v>
      </c>
      <c r="K37" s="16">
        <v>3.4313999999999997E-2</v>
      </c>
      <c r="L37" s="39">
        <v>9.9999999999999995E-7</v>
      </c>
    </row>
    <row r="38" spans="1:12" ht="12" x14ac:dyDescent="0.2">
      <c r="A38" s="37" t="s">
        <v>16</v>
      </c>
      <c r="B38" t="s">
        <v>113</v>
      </c>
      <c r="C38" s="16">
        <v>9012350.5999999996</v>
      </c>
      <c r="D38" s="38">
        <v>-0.67861099999999996</v>
      </c>
      <c r="E38" s="16">
        <v>-61158.799737000001</v>
      </c>
      <c r="F38" s="16">
        <v>9073509.3997370005</v>
      </c>
      <c r="G38" s="16">
        <v>-99687.88</v>
      </c>
      <c r="H38" s="16">
        <v>38529.080263000003</v>
      </c>
      <c r="I38" s="16">
        <v>28080.631224000001</v>
      </c>
      <c r="J38" s="16">
        <v>2056.278515</v>
      </c>
      <c r="K38" s="16">
        <v>-17924.273000000001</v>
      </c>
      <c r="L38" s="39">
        <v>26316.443523999998</v>
      </c>
    </row>
    <row r="39" spans="1:12" ht="12" x14ac:dyDescent="0.2">
      <c r="A39" s="37" t="s">
        <v>16</v>
      </c>
      <c r="B39" t="s">
        <v>114</v>
      </c>
      <c r="C39" s="16">
        <v>2566864.19</v>
      </c>
      <c r="D39" s="38">
        <v>-1.0847450000000001</v>
      </c>
      <c r="E39" s="16">
        <v>-27843.936227999999</v>
      </c>
      <c r="F39" s="16">
        <v>2594708.126228</v>
      </c>
      <c r="G39" s="16">
        <v>-37417.67</v>
      </c>
      <c r="H39" s="16">
        <v>9573.7337719999996</v>
      </c>
      <c r="I39" s="16">
        <v>12588.718053000001</v>
      </c>
      <c r="J39" s="16">
        <v>-3802.3160929999999</v>
      </c>
      <c r="K39" s="16">
        <v>787.33181200000001</v>
      </c>
      <c r="L39" s="39">
        <v>0</v>
      </c>
    </row>
    <row r="40" spans="1:12" ht="12" x14ac:dyDescent="0.2">
      <c r="A40" s="37" t="s">
        <v>16</v>
      </c>
      <c r="B40" t="s">
        <v>115</v>
      </c>
      <c r="C40" s="16">
        <v>8372.69</v>
      </c>
      <c r="D40" s="38">
        <v>6.8078E-2</v>
      </c>
      <c r="E40" s="16">
        <v>5.6999209999999998</v>
      </c>
      <c r="F40" s="16">
        <v>8366.9900789999992</v>
      </c>
      <c r="G40" s="16">
        <v>0</v>
      </c>
      <c r="H40" s="16">
        <v>5.6999209999999998</v>
      </c>
      <c r="I40" s="16">
        <v>9.2900000000000003E-4</v>
      </c>
      <c r="J40" s="16">
        <v>3.3495940000000002</v>
      </c>
      <c r="K40" s="16">
        <v>2.349399</v>
      </c>
      <c r="L40" s="39">
        <v>-9.9999999999999995E-7</v>
      </c>
    </row>
    <row r="41" spans="1:12" ht="12" x14ac:dyDescent="0.2">
      <c r="A41" s="37" t="s">
        <v>16</v>
      </c>
      <c r="B41" t="s">
        <v>116</v>
      </c>
      <c r="C41" s="16">
        <v>25624.44</v>
      </c>
      <c r="D41" s="38">
        <v>17.931092</v>
      </c>
      <c r="E41" s="16">
        <v>4594.7419309999996</v>
      </c>
      <c r="F41" s="16">
        <v>21029.698068999998</v>
      </c>
      <c r="G41" s="16">
        <v>-4876.28</v>
      </c>
      <c r="H41" s="16">
        <v>9471.0219309999993</v>
      </c>
      <c r="I41" s="16">
        <v>13661.619909999999</v>
      </c>
      <c r="J41" s="16">
        <v>-3680.1821049999999</v>
      </c>
      <c r="K41" s="16">
        <v>-166.929754</v>
      </c>
      <c r="L41" s="39">
        <v>-343.48612000000003</v>
      </c>
    </row>
    <row r="42" spans="1:12" ht="12" x14ac:dyDescent="0.2">
      <c r="A42" s="37" t="s">
        <v>16</v>
      </c>
      <c r="B42" t="s">
        <v>117</v>
      </c>
      <c r="C42" s="16">
        <v>14720.62</v>
      </c>
      <c r="D42" s="38">
        <v>23.729671</v>
      </c>
      <c r="E42" s="16">
        <v>3493.1547270000001</v>
      </c>
      <c r="F42" s="16">
        <v>11227.465273</v>
      </c>
      <c r="G42" s="16">
        <v>2910.56</v>
      </c>
      <c r="H42" s="16">
        <v>582.59472700000003</v>
      </c>
      <c r="I42" s="16">
        <v>580.49568499999998</v>
      </c>
      <c r="J42" s="16">
        <v>-0.58495900000000001</v>
      </c>
      <c r="K42" s="16">
        <v>2.6840009999999999</v>
      </c>
      <c r="L42" s="39">
        <v>0</v>
      </c>
    </row>
    <row r="43" spans="1:12" ht="12" x14ac:dyDescent="0.2">
      <c r="A43" s="37" t="s">
        <v>17</v>
      </c>
      <c r="B43" t="s">
        <v>113</v>
      </c>
      <c r="C43" s="16">
        <v>16534.66</v>
      </c>
      <c r="D43" s="38">
        <v>-0.67861099999999996</v>
      </c>
      <c r="E43" s="16">
        <v>-112.20601600000001</v>
      </c>
      <c r="F43" s="16">
        <v>16646.866016</v>
      </c>
      <c r="G43" s="16">
        <v>-435.07</v>
      </c>
      <c r="H43" s="16">
        <v>322.86398400000002</v>
      </c>
      <c r="I43" s="16">
        <v>303.69456100000002</v>
      </c>
      <c r="J43" s="16">
        <v>3.772586</v>
      </c>
      <c r="K43" s="16">
        <v>-32.885067999999997</v>
      </c>
      <c r="L43" s="39">
        <v>48.281905000000002</v>
      </c>
    </row>
    <row r="44" spans="1:12" ht="12" x14ac:dyDescent="0.2">
      <c r="A44" s="37" t="s">
        <v>17</v>
      </c>
      <c r="B44" t="s">
        <v>114</v>
      </c>
      <c r="C44" s="16">
        <v>3189.77</v>
      </c>
      <c r="D44" s="38">
        <v>-1.0847450000000001</v>
      </c>
      <c r="E44" s="16">
        <v>-34.600876999999997</v>
      </c>
      <c r="F44" s="16">
        <v>3224.3708769999998</v>
      </c>
      <c r="G44" s="16">
        <v>-121.92</v>
      </c>
      <c r="H44" s="16">
        <v>87.319123000000005</v>
      </c>
      <c r="I44" s="16">
        <v>90.808079000000006</v>
      </c>
      <c r="J44" s="16">
        <v>-4.4673509999999998</v>
      </c>
      <c r="K44" s="16">
        <v>0.97839500000000001</v>
      </c>
      <c r="L44" s="39">
        <v>0</v>
      </c>
    </row>
    <row r="45" spans="1:12" ht="12" x14ac:dyDescent="0.2">
      <c r="A45" s="37" t="s">
        <v>17</v>
      </c>
      <c r="B45" t="s">
        <v>115</v>
      </c>
      <c r="C45" s="16">
        <v>5.91</v>
      </c>
      <c r="D45" s="38">
        <v>6.8078E-2</v>
      </c>
      <c r="E45" s="16">
        <v>4.0229999999999997E-3</v>
      </c>
      <c r="F45" s="16">
        <v>5.905977</v>
      </c>
      <c r="G45" s="16">
        <v>0</v>
      </c>
      <c r="H45" s="16">
        <v>4.0229999999999997E-3</v>
      </c>
      <c r="I45" s="16">
        <v>9.9999999999999995E-7</v>
      </c>
      <c r="J45" s="16">
        <v>2.3640000000000002E-3</v>
      </c>
      <c r="K45" s="16">
        <v>1.658E-3</v>
      </c>
      <c r="L45" s="39">
        <v>0</v>
      </c>
    </row>
    <row r="46" spans="1:12" ht="12" x14ac:dyDescent="0.2">
      <c r="A46" s="37" t="s">
        <v>17</v>
      </c>
      <c r="B46" t="s">
        <v>116</v>
      </c>
      <c r="C46" s="16">
        <v>12.2</v>
      </c>
      <c r="D46" s="38">
        <v>17.931092</v>
      </c>
      <c r="E46" s="16">
        <v>2.1875930000000001</v>
      </c>
      <c r="F46" s="16">
        <v>10.012407</v>
      </c>
      <c r="G46" s="16">
        <v>-9.32</v>
      </c>
      <c r="H46" s="16">
        <v>11.507593</v>
      </c>
      <c r="I46" s="16">
        <v>13.50277</v>
      </c>
      <c r="J46" s="16">
        <v>-1.7521640000000001</v>
      </c>
      <c r="K46" s="16">
        <v>-7.9477000000000006E-2</v>
      </c>
      <c r="L46" s="39">
        <v>-0.16353599999999999</v>
      </c>
    </row>
    <row r="47" spans="1:12" ht="12" x14ac:dyDescent="0.2">
      <c r="A47" s="37" t="s">
        <v>17</v>
      </c>
      <c r="B47" t="s">
        <v>117</v>
      </c>
      <c r="C47" s="16">
        <v>3972.46</v>
      </c>
      <c r="D47" s="38">
        <v>23.729671</v>
      </c>
      <c r="E47" s="16">
        <v>942.65169700000001</v>
      </c>
      <c r="F47" s="16">
        <v>3029.8083029999998</v>
      </c>
      <c r="G47" s="16">
        <v>965.03</v>
      </c>
      <c r="H47" s="16">
        <v>-22.378302999999999</v>
      </c>
      <c r="I47" s="16">
        <v>-22.944744</v>
      </c>
      <c r="J47" s="16">
        <v>-0.157855</v>
      </c>
      <c r="K47" s="16">
        <v>0.72429600000000005</v>
      </c>
      <c r="L47" s="39">
        <v>0</v>
      </c>
    </row>
    <row r="48" spans="1:12" ht="12" x14ac:dyDescent="0.2">
      <c r="A48" s="37" t="s">
        <v>18</v>
      </c>
      <c r="B48" t="s">
        <v>113</v>
      </c>
      <c r="C48" s="16">
        <v>62992.3</v>
      </c>
      <c r="D48" s="38">
        <v>-0.67861099999999996</v>
      </c>
      <c r="E48" s="16">
        <v>-427.47265700000003</v>
      </c>
      <c r="F48" s="16">
        <v>63419.772657000001</v>
      </c>
      <c r="G48" s="16">
        <v>-1047.1099999999999</v>
      </c>
      <c r="H48" s="16">
        <v>619.63734299999999</v>
      </c>
      <c r="I48" s="16">
        <v>546.60735699999998</v>
      </c>
      <c r="J48" s="16">
        <v>14.372467</v>
      </c>
      <c r="K48" s="16">
        <v>-125.282652</v>
      </c>
      <c r="L48" s="39">
        <v>183.94017099999999</v>
      </c>
    </row>
    <row r="49" spans="1:12" ht="12" x14ac:dyDescent="0.2">
      <c r="A49" s="37" t="s">
        <v>18</v>
      </c>
      <c r="B49" t="s">
        <v>114</v>
      </c>
      <c r="C49" s="16">
        <v>17333.18</v>
      </c>
      <c r="D49" s="38">
        <v>-1.0847450000000001</v>
      </c>
      <c r="E49" s="16">
        <v>-188.020839</v>
      </c>
      <c r="F49" s="16">
        <v>17521.200839000001</v>
      </c>
      <c r="G49" s="16">
        <v>-498.73</v>
      </c>
      <c r="H49" s="16">
        <v>310.70916099999999</v>
      </c>
      <c r="I49" s="16">
        <v>330.08401800000001</v>
      </c>
      <c r="J49" s="16">
        <v>-24.691447</v>
      </c>
      <c r="K49" s="16">
        <v>5.3165899999999997</v>
      </c>
      <c r="L49" s="39">
        <v>0</v>
      </c>
    </row>
    <row r="50" spans="1:12" ht="12" x14ac:dyDescent="0.2">
      <c r="A50" s="37" t="s">
        <v>18</v>
      </c>
      <c r="B50" t="s">
        <v>115</v>
      </c>
      <c r="C50" s="16">
        <v>61.86</v>
      </c>
      <c r="D50" s="38">
        <v>6.8078E-2</v>
      </c>
      <c r="E50" s="16">
        <v>4.2112999999999998E-2</v>
      </c>
      <c r="F50" s="16">
        <v>61.817886999999999</v>
      </c>
      <c r="G50" s="16">
        <v>0</v>
      </c>
      <c r="H50" s="16">
        <v>4.2112999999999998E-2</v>
      </c>
      <c r="I50" s="16">
        <v>6.9999999999999999E-6</v>
      </c>
      <c r="J50" s="16">
        <v>2.4747999999999999E-2</v>
      </c>
      <c r="K50" s="16">
        <v>1.7357999999999998E-2</v>
      </c>
      <c r="L50" s="39">
        <v>0</v>
      </c>
    </row>
    <row r="51" spans="1:12" ht="12" x14ac:dyDescent="0.2">
      <c r="A51" s="37" t="s">
        <v>18</v>
      </c>
      <c r="B51" t="s">
        <v>116</v>
      </c>
      <c r="C51" s="16">
        <v>103.31</v>
      </c>
      <c r="D51" s="38">
        <v>17.931092</v>
      </c>
      <c r="E51" s="16">
        <v>18.524611</v>
      </c>
      <c r="F51" s="16">
        <v>84.785388999999995</v>
      </c>
      <c r="G51" s="16">
        <v>-38.409999999999997</v>
      </c>
      <c r="H51" s="16">
        <v>56.934610999999997</v>
      </c>
      <c r="I51" s="16">
        <v>73.829836</v>
      </c>
      <c r="J51" s="16">
        <v>-14.837382</v>
      </c>
      <c r="K51" s="16">
        <v>-0.67301</v>
      </c>
      <c r="L51" s="39">
        <v>-1.384833</v>
      </c>
    </row>
    <row r="52" spans="1:12" ht="12" x14ac:dyDescent="0.2">
      <c r="A52" s="37" t="s">
        <v>18</v>
      </c>
      <c r="B52" t="s">
        <v>117</v>
      </c>
      <c r="C52" s="16">
        <v>5883.21</v>
      </c>
      <c r="D52" s="38">
        <v>23.729671</v>
      </c>
      <c r="E52" s="16">
        <v>1396.06639</v>
      </c>
      <c r="F52" s="16">
        <v>4487.1436100000001</v>
      </c>
      <c r="G52" s="16">
        <v>1210.18</v>
      </c>
      <c r="H52" s="16">
        <v>185.88639000000001</v>
      </c>
      <c r="I52" s="16">
        <v>185.04749200000001</v>
      </c>
      <c r="J52" s="16">
        <v>-0.23378299999999999</v>
      </c>
      <c r="K52" s="16">
        <v>1.0726819999999999</v>
      </c>
      <c r="L52" s="39">
        <v>-9.9999999999999995E-7</v>
      </c>
    </row>
    <row r="53" spans="1:12" ht="12" x14ac:dyDescent="0.2">
      <c r="A53" s="37" t="s">
        <v>19</v>
      </c>
      <c r="B53" t="s">
        <v>113</v>
      </c>
      <c r="C53" s="16">
        <v>27825.56</v>
      </c>
      <c r="D53" s="38">
        <v>-0.67861099999999996</v>
      </c>
      <c r="E53" s="16">
        <v>-188.827302</v>
      </c>
      <c r="F53" s="16">
        <v>28014.387301999999</v>
      </c>
      <c r="G53" s="16">
        <v>-440.52</v>
      </c>
      <c r="H53" s="16">
        <v>251.69269800000001</v>
      </c>
      <c r="I53" s="16">
        <v>219.43319500000001</v>
      </c>
      <c r="J53" s="16">
        <v>6.3487429999999998</v>
      </c>
      <c r="K53" s="16">
        <v>-55.341048999999998</v>
      </c>
      <c r="L53" s="39">
        <v>81.251808999999994</v>
      </c>
    </row>
    <row r="54" spans="1:12" ht="12" x14ac:dyDescent="0.2">
      <c r="A54" s="37" t="s">
        <v>19</v>
      </c>
      <c r="B54" t="s">
        <v>114</v>
      </c>
      <c r="C54" s="16">
        <v>7640.48</v>
      </c>
      <c r="D54" s="38">
        <v>-1.0847450000000001</v>
      </c>
      <c r="E54" s="16">
        <v>-82.879739999999998</v>
      </c>
      <c r="F54" s="16">
        <v>7723.3597399999999</v>
      </c>
      <c r="G54" s="16">
        <v>-204.81</v>
      </c>
      <c r="H54" s="16">
        <v>121.93026</v>
      </c>
      <c r="I54" s="16">
        <v>130.50155599999999</v>
      </c>
      <c r="J54" s="16">
        <v>-10.914853000000001</v>
      </c>
      <c r="K54" s="16">
        <v>2.3435570000000001</v>
      </c>
      <c r="L54" s="39">
        <v>0</v>
      </c>
    </row>
    <row r="55" spans="1:12" ht="12" x14ac:dyDescent="0.2">
      <c r="A55" s="37" t="s">
        <v>19</v>
      </c>
      <c r="B55" t="s">
        <v>115</v>
      </c>
      <c r="C55" s="16">
        <v>24.92</v>
      </c>
      <c r="D55" s="38">
        <v>6.8078E-2</v>
      </c>
      <c r="E55" s="16">
        <v>1.6965000000000001E-2</v>
      </c>
      <c r="F55" s="16">
        <v>24.903034999999999</v>
      </c>
      <c r="G55" s="16">
        <v>0</v>
      </c>
      <c r="H55" s="16">
        <v>1.6965000000000001E-2</v>
      </c>
      <c r="I55" s="16">
        <v>3.0000000000000001E-6</v>
      </c>
      <c r="J55" s="16">
        <v>9.9699999999999997E-3</v>
      </c>
      <c r="K55" s="16">
        <v>6.9930000000000001E-3</v>
      </c>
      <c r="L55" s="39">
        <v>-9.9999999999999995E-7</v>
      </c>
    </row>
    <row r="56" spans="1:12" ht="12" x14ac:dyDescent="0.2">
      <c r="A56" s="37" t="s">
        <v>19</v>
      </c>
      <c r="B56" t="s">
        <v>116</v>
      </c>
      <c r="C56" s="16">
        <v>45.83</v>
      </c>
      <c r="D56" s="38">
        <v>17.931092</v>
      </c>
      <c r="E56" s="16">
        <v>8.2178199999999997</v>
      </c>
      <c r="F56" s="16">
        <v>37.612180000000002</v>
      </c>
      <c r="G56" s="16">
        <v>-15.47</v>
      </c>
      <c r="H56" s="16">
        <v>23.687819999999999</v>
      </c>
      <c r="I56" s="16">
        <v>31.182817</v>
      </c>
      <c r="J56" s="16">
        <v>-6.5821050000000003</v>
      </c>
      <c r="K56" s="16">
        <v>-0.29855799999999999</v>
      </c>
      <c r="L56" s="39">
        <v>-0.61433400000000005</v>
      </c>
    </row>
    <row r="57" spans="1:12" ht="12" x14ac:dyDescent="0.2">
      <c r="A57" s="37" t="s">
        <v>19</v>
      </c>
      <c r="B57" t="s">
        <v>117</v>
      </c>
      <c r="C57" s="16">
        <v>4045.65</v>
      </c>
      <c r="D57" s="38">
        <v>23.729671</v>
      </c>
      <c r="E57" s="16">
        <v>960.01944400000002</v>
      </c>
      <c r="F57" s="16">
        <v>3085.6305560000001</v>
      </c>
      <c r="G57" s="16">
        <v>818.81</v>
      </c>
      <c r="H57" s="16">
        <v>141.20944399999999</v>
      </c>
      <c r="I57" s="16">
        <v>140.632566</v>
      </c>
      <c r="J57" s="16">
        <v>-0.16076399999999999</v>
      </c>
      <c r="K57" s="16">
        <v>0.73764099999999999</v>
      </c>
      <c r="L57" s="39">
        <v>9.9999999999999995E-7</v>
      </c>
    </row>
    <row r="58" spans="1:12" ht="12" x14ac:dyDescent="0.2">
      <c r="A58" s="37" t="s">
        <v>20</v>
      </c>
      <c r="B58" t="s">
        <v>113</v>
      </c>
      <c r="C58" s="16">
        <v>28603.9</v>
      </c>
      <c r="D58" s="38">
        <v>-0.67861099999999996</v>
      </c>
      <c r="E58" s="16">
        <v>-194.10920300000001</v>
      </c>
      <c r="F58" s="16">
        <v>28798.009203000001</v>
      </c>
      <c r="G58" s="16">
        <v>-794.62</v>
      </c>
      <c r="H58" s="16">
        <v>600.51079700000003</v>
      </c>
      <c r="I58" s="16">
        <v>567.348928</v>
      </c>
      <c r="J58" s="16">
        <v>6.5263309999999999</v>
      </c>
      <c r="K58" s="16">
        <v>-56.889054999999999</v>
      </c>
      <c r="L58" s="39">
        <v>83.524592999999996</v>
      </c>
    </row>
    <row r="59" spans="1:12" ht="12" x14ac:dyDescent="0.2">
      <c r="A59" s="37" t="s">
        <v>21</v>
      </c>
      <c r="B59" t="s">
        <v>113</v>
      </c>
      <c r="C59" s="16">
        <v>9052.99</v>
      </c>
      <c r="D59" s="38">
        <v>-0.67861099999999996</v>
      </c>
      <c r="E59" s="16">
        <v>-61.434583000000003</v>
      </c>
      <c r="F59" s="16">
        <v>9114.424583</v>
      </c>
      <c r="G59" s="16">
        <v>-306.89999999999998</v>
      </c>
      <c r="H59" s="16">
        <v>245.465417</v>
      </c>
      <c r="I59" s="16">
        <v>234.969853</v>
      </c>
      <c r="J59" s="16">
        <v>2.0655510000000001</v>
      </c>
      <c r="K59" s="16">
        <v>-18.005099000000001</v>
      </c>
      <c r="L59" s="39">
        <v>26.435112</v>
      </c>
    </row>
    <row r="60" spans="1:12" ht="12" x14ac:dyDescent="0.2">
      <c r="A60" s="37" t="s">
        <v>21</v>
      </c>
      <c r="B60" t="s">
        <v>114</v>
      </c>
      <c r="C60" s="16">
        <v>947.76</v>
      </c>
      <c r="D60" s="38">
        <v>-1.0847450000000001</v>
      </c>
      <c r="E60" s="16">
        <v>-10.280780999999999</v>
      </c>
      <c r="F60" s="16">
        <v>958.04078100000004</v>
      </c>
      <c r="G60" s="16">
        <v>-45.4</v>
      </c>
      <c r="H60" s="16">
        <v>35.119219000000001</v>
      </c>
      <c r="I60" s="16">
        <v>36.140915999999997</v>
      </c>
      <c r="J60" s="16">
        <v>-1.312403</v>
      </c>
      <c r="K60" s="16">
        <v>0.29070600000000002</v>
      </c>
      <c r="L60" s="39">
        <v>0</v>
      </c>
    </row>
    <row r="61" spans="1:12" ht="12" x14ac:dyDescent="0.2">
      <c r="A61" s="37" t="s">
        <v>21</v>
      </c>
      <c r="B61" t="s">
        <v>115</v>
      </c>
      <c r="C61" s="16">
        <v>3.05</v>
      </c>
      <c r="D61" s="38">
        <v>6.8078E-2</v>
      </c>
      <c r="E61" s="16">
        <v>2.0760000000000002E-3</v>
      </c>
      <c r="F61" s="16">
        <v>3.0479240000000001</v>
      </c>
      <c r="G61" s="16">
        <v>0</v>
      </c>
      <c r="H61" s="16">
        <v>2.0760000000000002E-3</v>
      </c>
      <c r="I61" s="16">
        <v>0</v>
      </c>
      <c r="J61" s="16">
        <v>1.2199999999999999E-3</v>
      </c>
      <c r="K61" s="16">
        <v>8.5599999999999999E-4</v>
      </c>
      <c r="L61" s="39">
        <v>0</v>
      </c>
    </row>
    <row r="62" spans="1:12" ht="12" x14ac:dyDescent="0.2">
      <c r="A62" s="37" t="s">
        <v>21</v>
      </c>
      <c r="B62" t="s">
        <v>116</v>
      </c>
      <c r="C62" s="16">
        <v>4.78</v>
      </c>
      <c r="D62" s="38">
        <v>17.931092</v>
      </c>
      <c r="E62" s="16">
        <v>0.85710600000000003</v>
      </c>
      <c r="F62" s="16">
        <v>3.9228939999999999</v>
      </c>
      <c r="G62" s="16">
        <v>-4.87</v>
      </c>
      <c r="H62" s="16">
        <v>5.727106</v>
      </c>
      <c r="I62" s="16">
        <v>6.5088229999999996</v>
      </c>
      <c r="J62" s="16">
        <v>-0.686504</v>
      </c>
      <c r="K62" s="16">
        <v>-3.1139E-2</v>
      </c>
      <c r="L62" s="39">
        <v>-6.4074000000000006E-2</v>
      </c>
    </row>
    <row r="63" spans="1:12" ht="12" x14ac:dyDescent="0.2">
      <c r="A63" s="37" t="s">
        <v>21</v>
      </c>
      <c r="B63" t="s">
        <v>117</v>
      </c>
      <c r="C63" s="16">
        <v>22.17</v>
      </c>
      <c r="D63" s="38">
        <v>23.729671</v>
      </c>
      <c r="E63" s="16">
        <v>5.2608680000000003</v>
      </c>
      <c r="F63" s="16">
        <v>16.909132</v>
      </c>
      <c r="G63" s="16">
        <v>5.53</v>
      </c>
      <c r="H63" s="16">
        <v>-0.26913199999999998</v>
      </c>
      <c r="I63" s="16">
        <v>-0.27229300000000001</v>
      </c>
      <c r="J63" s="16">
        <v>-8.8099999999999995E-4</v>
      </c>
      <c r="K63" s="16">
        <v>4.0419999999999996E-3</v>
      </c>
      <c r="L63" s="39">
        <v>0</v>
      </c>
    </row>
    <row r="64" spans="1:12" ht="12" x14ac:dyDescent="0.2">
      <c r="A64" s="37" t="s">
        <v>22</v>
      </c>
      <c r="B64" t="s">
        <v>113</v>
      </c>
      <c r="C64" s="16">
        <v>7777.53</v>
      </c>
      <c r="D64" s="38">
        <v>-0.67861099999999996</v>
      </c>
      <c r="E64" s="16">
        <v>-52.779172000000003</v>
      </c>
      <c r="F64" s="16">
        <v>7830.3091720000002</v>
      </c>
      <c r="G64" s="16">
        <v>-63.08</v>
      </c>
      <c r="H64" s="16">
        <v>10.300827999999999</v>
      </c>
      <c r="I64" s="16">
        <v>1.2839659999999999</v>
      </c>
      <c r="J64" s="16">
        <v>1.7745390000000001</v>
      </c>
      <c r="K64" s="16">
        <v>-15.468392</v>
      </c>
      <c r="L64" s="39">
        <v>22.710715</v>
      </c>
    </row>
    <row r="65" spans="1:12" ht="12" x14ac:dyDescent="0.2">
      <c r="A65" s="37" t="s">
        <v>22</v>
      </c>
      <c r="B65" t="s">
        <v>114</v>
      </c>
      <c r="C65" s="16">
        <v>568.85</v>
      </c>
      <c r="D65" s="38">
        <v>-1.0847450000000001</v>
      </c>
      <c r="E65" s="16">
        <v>-6.1705730000000001</v>
      </c>
      <c r="F65" s="16">
        <v>575.02057300000001</v>
      </c>
      <c r="G65" s="16">
        <v>-8.75</v>
      </c>
      <c r="H65" s="16">
        <v>2.5794269999999999</v>
      </c>
      <c r="I65" s="16">
        <v>3.2511199999999998</v>
      </c>
      <c r="J65" s="16">
        <v>-0.84617600000000004</v>
      </c>
      <c r="K65" s="16">
        <v>0.174483</v>
      </c>
      <c r="L65" s="39">
        <v>0</v>
      </c>
    </row>
    <row r="66" spans="1:12" ht="12" x14ac:dyDescent="0.2">
      <c r="A66" s="37" t="s">
        <v>22</v>
      </c>
      <c r="B66" t="s">
        <v>115</v>
      </c>
      <c r="C66" s="16">
        <v>1.1100000000000001</v>
      </c>
      <c r="D66" s="38">
        <v>6.8078E-2</v>
      </c>
      <c r="E66" s="16">
        <v>7.5600000000000005E-4</v>
      </c>
      <c r="F66" s="16">
        <v>1.1092439999999999</v>
      </c>
      <c r="G66" s="16">
        <v>0</v>
      </c>
      <c r="H66" s="16">
        <v>7.5600000000000005E-4</v>
      </c>
      <c r="I66" s="16">
        <v>0</v>
      </c>
      <c r="J66" s="16">
        <v>4.44E-4</v>
      </c>
      <c r="K66" s="16">
        <v>3.1100000000000002E-4</v>
      </c>
      <c r="L66" s="39">
        <v>9.9999999999999995E-7</v>
      </c>
    </row>
    <row r="67" spans="1:12" ht="12" x14ac:dyDescent="0.2">
      <c r="A67" s="37" t="s">
        <v>22</v>
      </c>
      <c r="B67" t="s">
        <v>116</v>
      </c>
      <c r="C67" s="16">
        <v>10.61</v>
      </c>
      <c r="D67" s="38">
        <v>17.931092</v>
      </c>
      <c r="E67" s="16">
        <v>1.9024890000000001</v>
      </c>
      <c r="F67" s="16">
        <v>8.7075110000000002</v>
      </c>
      <c r="G67" s="16">
        <v>-1.1100000000000001</v>
      </c>
      <c r="H67" s="16">
        <v>3.012489</v>
      </c>
      <c r="I67" s="16">
        <v>4.7476390000000004</v>
      </c>
      <c r="J67" s="16">
        <v>-1.5238080000000001</v>
      </c>
      <c r="K67" s="16">
        <v>-6.9119E-2</v>
      </c>
      <c r="L67" s="39">
        <v>-0.14222299999999999</v>
      </c>
    </row>
    <row r="68" spans="1:12" ht="12" x14ac:dyDescent="0.2">
      <c r="A68" s="37" t="s">
        <v>22</v>
      </c>
      <c r="B68" t="s">
        <v>117</v>
      </c>
      <c r="C68" s="16">
        <v>65.47</v>
      </c>
      <c r="D68" s="38">
        <v>23.729671</v>
      </c>
      <c r="E68" s="16">
        <v>15.535816000000001</v>
      </c>
      <c r="F68" s="16">
        <v>49.934184000000002</v>
      </c>
      <c r="G68" s="16">
        <v>12.46</v>
      </c>
      <c r="H68" s="16">
        <v>3.0758160000000001</v>
      </c>
      <c r="I68" s="16">
        <v>3.0664799999999999</v>
      </c>
      <c r="J68" s="16">
        <v>-2.6020000000000001E-3</v>
      </c>
      <c r="K68" s="16">
        <v>1.1937E-2</v>
      </c>
      <c r="L68" s="39">
        <v>9.9999999999999995E-7</v>
      </c>
    </row>
    <row r="69" spans="1:12" ht="12" x14ac:dyDescent="0.2">
      <c r="A69" s="37" t="s">
        <v>23</v>
      </c>
      <c r="B69" t="s">
        <v>113</v>
      </c>
      <c r="C69" s="16">
        <v>1110580.68</v>
      </c>
      <c r="D69" s="38">
        <v>-0.67861099999999996</v>
      </c>
      <c r="E69" s="16">
        <v>-7536.5223139999998</v>
      </c>
      <c r="F69" s="16">
        <v>1118117.2023140001</v>
      </c>
      <c r="G69" s="16">
        <v>-11709.76</v>
      </c>
      <c r="H69" s="16">
        <v>4173.2376860000004</v>
      </c>
      <c r="I69" s="16">
        <v>2885.6883929999999</v>
      </c>
      <c r="J69" s="16">
        <v>253.392627</v>
      </c>
      <c r="K69" s="16">
        <v>-2208.785719</v>
      </c>
      <c r="L69" s="39">
        <v>3242.9423849999998</v>
      </c>
    </row>
    <row r="70" spans="1:12" ht="12" x14ac:dyDescent="0.2">
      <c r="A70" s="37" t="s">
        <v>23</v>
      </c>
      <c r="B70" t="s">
        <v>114</v>
      </c>
      <c r="C70" s="16">
        <v>6278.77</v>
      </c>
      <c r="D70" s="38">
        <v>-1.0847450000000001</v>
      </c>
      <c r="E70" s="16">
        <v>-68.108656999999994</v>
      </c>
      <c r="F70" s="16">
        <v>6346.8786570000002</v>
      </c>
      <c r="G70" s="16">
        <v>-88.63</v>
      </c>
      <c r="H70" s="16">
        <v>20.521343000000002</v>
      </c>
      <c r="I70" s="16">
        <v>27.934193</v>
      </c>
      <c r="J70" s="16">
        <v>-9.3387309999999992</v>
      </c>
      <c r="K70" s="16">
        <v>1.925881</v>
      </c>
      <c r="L70" s="39">
        <v>0</v>
      </c>
    </row>
    <row r="71" spans="1:12" ht="12" x14ac:dyDescent="0.2">
      <c r="A71" s="37" t="s">
        <v>23</v>
      </c>
      <c r="B71" t="s">
        <v>115</v>
      </c>
      <c r="C71" s="16">
        <v>33.68</v>
      </c>
      <c r="D71" s="38">
        <v>6.8078E-2</v>
      </c>
      <c r="E71" s="16">
        <v>2.2929000000000001E-2</v>
      </c>
      <c r="F71" s="16">
        <v>33.657071000000002</v>
      </c>
      <c r="G71" s="16">
        <v>0</v>
      </c>
      <c r="H71" s="16">
        <v>2.2929000000000001E-2</v>
      </c>
      <c r="I71" s="16">
        <v>3.9999999999999998E-6</v>
      </c>
      <c r="J71" s="16">
        <v>1.3474E-2</v>
      </c>
      <c r="K71" s="16">
        <v>9.4509999999999993E-3</v>
      </c>
      <c r="L71" s="39">
        <v>0</v>
      </c>
    </row>
    <row r="72" spans="1:12" ht="12" x14ac:dyDescent="0.2">
      <c r="A72" s="37" t="s">
        <v>23</v>
      </c>
      <c r="B72" t="s">
        <v>116</v>
      </c>
      <c r="C72" s="16">
        <v>63.37</v>
      </c>
      <c r="D72" s="38">
        <v>17.931092</v>
      </c>
      <c r="E72" s="16">
        <v>11.362933</v>
      </c>
      <c r="F72" s="16">
        <v>52.007066999999999</v>
      </c>
      <c r="G72" s="16">
        <v>-5.98</v>
      </c>
      <c r="H72" s="16">
        <v>17.342932999999999</v>
      </c>
      <c r="I72" s="16">
        <v>27.706406000000001</v>
      </c>
      <c r="J72" s="16">
        <v>-9.1011989999999994</v>
      </c>
      <c r="K72" s="16">
        <v>-0.41282200000000002</v>
      </c>
      <c r="L72" s="39">
        <v>-0.84945199999999998</v>
      </c>
    </row>
    <row r="73" spans="1:12" ht="12" x14ac:dyDescent="0.2">
      <c r="A73" s="37" t="s">
        <v>23</v>
      </c>
      <c r="B73" t="s">
        <v>117</v>
      </c>
      <c r="C73" s="16">
        <v>552.96</v>
      </c>
      <c r="D73" s="38">
        <v>23.729671</v>
      </c>
      <c r="E73" s="16">
        <v>131.21558999999999</v>
      </c>
      <c r="F73" s="16">
        <v>421.74441000000002</v>
      </c>
      <c r="G73" s="16">
        <v>103.35</v>
      </c>
      <c r="H73" s="16">
        <v>27.865590000000001</v>
      </c>
      <c r="I73" s="16">
        <v>27.786742</v>
      </c>
      <c r="J73" s="16">
        <v>-2.1972999999999999E-2</v>
      </c>
      <c r="K73" s="16">
        <v>0.10082099999999999</v>
      </c>
      <c r="L73" s="39">
        <v>0</v>
      </c>
    </row>
    <row r="74" spans="1:12" ht="12" x14ac:dyDescent="0.2">
      <c r="A74" s="37" t="s">
        <v>24</v>
      </c>
      <c r="B74" t="s">
        <v>113</v>
      </c>
      <c r="C74" s="16">
        <v>531419.31999999995</v>
      </c>
      <c r="D74" s="38">
        <v>-0.67861099999999996</v>
      </c>
      <c r="E74" s="16">
        <v>-3606.2697969999999</v>
      </c>
      <c r="F74" s="16">
        <v>535025.58979700005</v>
      </c>
      <c r="G74" s="16">
        <v>-6299.95</v>
      </c>
      <c r="H74" s="16">
        <v>2693.6802029999999</v>
      </c>
      <c r="I74" s="16">
        <v>2077.5803719999999</v>
      </c>
      <c r="J74" s="16">
        <v>121.249847</v>
      </c>
      <c r="K74" s="16">
        <v>-1056.9168239999999</v>
      </c>
      <c r="L74" s="39">
        <v>1551.7668080000001</v>
      </c>
    </row>
    <row r="75" spans="1:12" ht="12" x14ac:dyDescent="0.2">
      <c r="A75" s="37" t="s">
        <v>24</v>
      </c>
      <c r="B75" t="s">
        <v>114</v>
      </c>
      <c r="C75" s="16">
        <v>20351.060000000001</v>
      </c>
      <c r="D75" s="38">
        <v>-1.0847450000000001</v>
      </c>
      <c r="E75" s="16">
        <v>-220.757148</v>
      </c>
      <c r="F75" s="16">
        <v>20571.817147999998</v>
      </c>
      <c r="G75" s="16">
        <v>-215.85</v>
      </c>
      <c r="H75" s="16">
        <v>-4.9071480000000003</v>
      </c>
      <c r="I75" s="16">
        <v>19.119748000000001</v>
      </c>
      <c r="J75" s="16">
        <v>-30.269157</v>
      </c>
      <c r="K75" s="16">
        <v>6.2422610000000001</v>
      </c>
      <c r="L75" s="39">
        <v>0</v>
      </c>
    </row>
    <row r="76" spans="1:12" ht="12" x14ac:dyDescent="0.2">
      <c r="A76" s="37" t="s">
        <v>24</v>
      </c>
      <c r="B76" t="s">
        <v>115</v>
      </c>
      <c r="C76" s="16">
        <v>54.64</v>
      </c>
      <c r="D76" s="38">
        <v>6.8078E-2</v>
      </c>
      <c r="E76" s="16">
        <v>3.7198000000000002E-2</v>
      </c>
      <c r="F76" s="16">
        <v>54.602801999999997</v>
      </c>
      <c r="G76" s="16">
        <v>0</v>
      </c>
      <c r="H76" s="16">
        <v>3.7198000000000002E-2</v>
      </c>
      <c r="I76" s="16">
        <v>6.0000000000000002E-6</v>
      </c>
      <c r="J76" s="16">
        <v>2.1859E-2</v>
      </c>
      <c r="K76" s="16">
        <v>1.5332E-2</v>
      </c>
      <c r="L76" s="39">
        <v>9.9999999999999995E-7</v>
      </c>
    </row>
    <row r="77" spans="1:12" ht="12" x14ac:dyDescent="0.2">
      <c r="A77" s="37" t="s">
        <v>24</v>
      </c>
      <c r="B77" t="s">
        <v>116</v>
      </c>
      <c r="C77" s="16">
        <v>226.54</v>
      </c>
      <c r="D77" s="38">
        <v>17.931092</v>
      </c>
      <c r="E77" s="16">
        <v>40.621096000000001</v>
      </c>
      <c r="F77" s="16">
        <v>185.918904</v>
      </c>
      <c r="G77" s="16">
        <v>-38.36</v>
      </c>
      <c r="H77" s="16">
        <v>78.981095999999994</v>
      </c>
      <c r="I77" s="16">
        <v>116.029245</v>
      </c>
      <c r="J77" s="16">
        <v>-32.535674999999998</v>
      </c>
      <c r="K77" s="16">
        <v>-1.475789</v>
      </c>
      <c r="L77" s="39">
        <v>-3.0366849999999999</v>
      </c>
    </row>
    <row r="78" spans="1:12" ht="12" x14ac:dyDescent="0.2">
      <c r="A78" s="37" t="s">
        <v>24</v>
      </c>
      <c r="B78" t="s">
        <v>117</v>
      </c>
      <c r="C78" s="16">
        <v>1468.13</v>
      </c>
      <c r="D78" s="38">
        <v>23.729671</v>
      </c>
      <c r="E78" s="16">
        <v>348.38242200000002</v>
      </c>
      <c r="F78" s="16">
        <v>1119.747578</v>
      </c>
      <c r="G78" s="16">
        <v>278.81</v>
      </c>
      <c r="H78" s="16">
        <v>69.572422000000003</v>
      </c>
      <c r="I78" s="16">
        <v>69.363078999999999</v>
      </c>
      <c r="J78" s="16">
        <v>-5.8340000000000003E-2</v>
      </c>
      <c r="K78" s="16">
        <v>0.267683</v>
      </c>
      <c r="L78" s="39">
        <v>0</v>
      </c>
    </row>
    <row r="79" spans="1:12" ht="12" x14ac:dyDescent="0.2">
      <c r="A79" s="37" t="s">
        <v>7</v>
      </c>
      <c r="B79" t="s">
        <v>113</v>
      </c>
      <c r="C79" s="16">
        <v>1830528.75</v>
      </c>
      <c r="D79" s="38">
        <v>-0.67861099999999996</v>
      </c>
      <c r="E79" s="16">
        <v>-12422.168888</v>
      </c>
      <c r="F79" s="16">
        <v>1842950.9188880001</v>
      </c>
      <c r="G79" s="16">
        <v>-18211.96</v>
      </c>
      <c r="H79" s="16">
        <v>5789.7911119999999</v>
      </c>
      <c r="I79" s="16">
        <v>3683.2254149999999</v>
      </c>
      <c r="J79" s="16">
        <v>417.20810799999998</v>
      </c>
      <c r="K79" s="16">
        <v>-3655.8634980000002</v>
      </c>
      <c r="L79" s="39">
        <v>5345.2210869999999</v>
      </c>
    </row>
    <row r="80" spans="1:12" ht="12" x14ac:dyDescent="0.2">
      <c r="A80" s="37" t="s">
        <v>7</v>
      </c>
      <c r="B80" t="s">
        <v>114</v>
      </c>
      <c r="C80" s="16">
        <v>121769.60000000001</v>
      </c>
      <c r="D80" s="38">
        <v>-1.0847450000000001</v>
      </c>
      <c r="E80" s="16">
        <v>-1320.8898979999999</v>
      </c>
      <c r="F80" s="16">
        <v>123090.489898</v>
      </c>
      <c r="G80" s="16">
        <v>-2578.66</v>
      </c>
      <c r="H80" s="16">
        <v>1257.770102</v>
      </c>
      <c r="I80" s="16">
        <v>1397.759863</v>
      </c>
      <c r="J80" s="16">
        <v>-177.34003300000001</v>
      </c>
      <c r="K80" s="16">
        <v>37.350273000000001</v>
      </c>
      <c r="L80" s="39">
        <v>-9.9999999999999995E-7</v>
      </c>
    </row>
    <row r="81" spans="1:12" ht="12" x14ac:dyDescent="0.2">
      <c r="A81" s="37" t="s">
        <v>7</v>
      </c>
      <c r="B81" t="s">
        <v>115</v>
      </c>
      <c r="C81" s="16">
        <v>372.15</v>
      </c>
      <c r="D81" s="38">
        <v>6.8078E-2</v>
      </c>
      <c r="E81" s="16">
        <v>0.25335099999999999</v>
      </c>
      <c r="F81" s="16">
        <v>371.89664900000002</v>
      </c>
      <c r="G81" s="16">
        <v>0</v>
      </c>
      <c r="H81" s="16">
        <v>0.25335099999999999</v>
      </c>
      <c r="I81" s="16">
        <v>4.0000000000000003E-5</v>
      </c>
      <c r="J81" s="16">
        <v>0.14888299999999999</v>
      </c>
      <c r="K81" s="16">
        <v>0.104426</v>
      </c>
      <c r="L81" s="39">
        <v>1.9999999999999999E-6</v>
      </c>
    </row>
    <row r="82" spans="1:12" ht="12" x14ac:dyDescent="0.2">
      <c r="A82" s="37" t="s">
        <v>7</v>
      </c>
      <c r="B82" t="s">
        <v>116</v>
      </c>
      <c r="C82" s="16">
        <v>2021.93</v>
      </c>
      <c r="D82" s="38">
        <v>17.931092</v>
      </c>
      <c r="E82" s="16">
        <v>362.55412999999999</v>
      </c>
      <c r="F82" s="16">
        <v>1659.3758700000001</v>
      </c>
      <c r="G82" s="16">
        <v>-215.78</v>
      </c>
      <c r="H82" s="16">
        <v>578.33412999999996</v>
      </c>
      <c r="I82" s="16">
        <v>908.99875099999997</v>
      </c>
      <c r="J82" s="16">
        <v>-290.389588</v>
      </c>
      <c r="K82" s="16">
        <v>-13.171811</v>
      </c>
      <c r="L82" s="39">
        <v>-27.103221999999999</v>
      </c>
    </row>
    <row r="83" spans="1:12" ht="12" x14ac:dyDescent="0.2">
      <c r="A83" s="37" t="s">
        <v>7</v>
      </c>
      <c r="B83" t="s">
        <v>117</v>
      </c>
      <c r="C83" s="16">
        <v>25993.62</v>
      </c>
      <c r="D83" s="38">
        <v>23.729671</v>
      </c>
      <c r="E83" s="16">
        <v>6168.2005630000003</v>
      </c>
      <c r="F83" s="16">
        <v>19825.419437</v>
      </c>
      <c r="G83" s="16">
        <v>4968.38</v>
      </c>
      <c r="H83" s="16">
        <v>1199.820563</v>
      </c>
      <c r="I83" s="16">
        <v>1180.853214</v>
      </c>
      <c r="J83" s="16">
        <v>-1.0303610000000001</v>
      </c>
      <c r="K83" s="16">
        <v>19.997709</v>
      </c>
      <c r="L83" s="39">
        <v>9.9999999999999995E-7</v>
      </c>
    </row>
    <row r="84" spans="1:12" ht="12" x14ac:dyDescent="0.2">
      <c r="A84" s="37" t="s">
        <v>25</v>
      </c>
      <c r="B84" t="s">
        <v>113</v>
      </c>
      <c r="C84" s="16">
        <v>636433.43999999994</v>
      </c>
      <c r="D84" s="38">
        <v>-0.67861099999999996</v>
      </c>
      <c r="E84" s="16">
        <v>-4318.907134</v>
      </c>
      <c r="F84" s="16">
        <v>640752.34713400004</v>
      </c>
      <c r="G84" s="16">
        <v>-7589.43</v>
      </c>
      <c r="H84" s="16">
        <v>3270.5228659999998</v>
      </c>
      <c r="I84" s="16">
        <v>2532.6751429999999</v>
      </c>
      <c r="J84" s="16">
        <v>145.21010899999999</v>
      </c>
      <c r="K84" s="16">
        <v>-1265.77485</v>
      </c>
      <c r="L84" s="39">
        <v>1858.412464</v>
      </c>
    </row>
    <row r="85" spans="1:12" ht="12" x14ac:dyDescent="0.2">
      <c r="A85" s="37" t="s">
        <v>26</v>
      </c>
      <c r="B85" t="s">
        <v>113</v>
      </c>
      <c r="C85" s="16">
        <v>636366.87</v>
      </c>
      <c r="D85" s="38">
        <v>-0.67861099999999996</v>
      </c>
      <c r="E85" s="16">
        <v>-4318.4553830000004</v>
      </c>
      <c r="F85" s="16">
        <v>640685.32538299996</v>
      </c>
      <c r="G85" s="16">
        <v>-7771.28</v>
      </c>
      <c r="H85" s="16">
        <v>3452.8246170000002</v>
      </c>
      <c r="I85" s="16">
        <v>2715.0540719999999</v>
      </c>
      <c r="J85" s="16">
        <v>145.19492</v>
      </c>
      <c r="K85" s="16">
        <v>-1265.6424509999999</v>
      </c>
      <c r="L85" s="39">
        <v>1858.2180760000001</v>
      </c>
    </row>
    <row r="86" spans="1:12" ht="12" x14ac:dyDescent="0.2">
      <c r="A86" s="37" t="s">
        <v>26</v>
      </c>
      <c r="B86" t="s">
        <v>114</v>
      </c>
      <c r="C86" s="16">
        <v>149103.88</v>
      </c>
      <c r="D86" s="38">
        <v>-1.0847450000000001</v>
      </c>
      <c r="E86" s="16">
        <v>-1617.397189</v>
      </c>
      <c r="F86" s="16">
        <v>150721.27718899999</v>
      </c>
      <c r="G86" s="16">
        <v>-3648.81</v>
      </c>
      <c r="H86" s="16">
        <v>2031.4128109999999</v>
      </c>
      <c r="I86" s="16">
        <v>2197.0499049999999</v>
      </c>
      <c r="J86" s="16">
        <v>-211.37158600000001</v>
      </c>
      <c r="K86" s="16">
        <v>45.734490999999998</v>
      </c>
      <c r="L86" s="39">
        <v>9.9999999999999995E-7</v>
      </c>
    </row>
    <row r="87" spans="1:12" ht="12" x14ac:dyDescent="0.2">
      <c r="A87" s="37" t="s">
        <v>26</v>
      </c>
      <c r="B87" t="s">
        <v>115</v>
      </c>
      <c r="C87" s="16">
        <v>549.24</v>
      </c>
      <c r="D87" s="38">
        <v>6.8078E-2</v>
      </c>
      <c r="E87" s="16">
        <v>0.37390899999999999</v>
      </c>
      <c r="F87" s="16">
        <v>548.86609099999998</v>
      </c>
      <c r="G87" s="16">
        <v>0</v>
      </c>
      <c r="H87" s="16">
        <v>0.37390899999999999</v>
      </c>
      <c r="I87" s="16">
        <v>6.0999999999999999E-5</v>
      </c>
      <c r="J87" s="16">
        <v>0.21973000000000001</v>
      </c>
      <c r="K87" s="16">
        <v>0.154118</v>
      </c>
      <c r="L87" s="39">
        <v>0</v>
      </c>
    </row>
    <row r="88" spans="1:12" ht="12" x14ac:dyDescent="0.2">
      <c r="A88" s="37" t="s">
        <v>26</v>
      </c>
      <c r="B88" t="s">
        <v>116</v>
      </c>
      <c r="C88" s="16">
        <v>897.54</v>
      </c>
      <c r="D88" s="38">
        <v>17.931092</v>
      </c>
      <c r="E88" s="16">
        <v>160.93872400000001</v>
      </c>
      <c r="F88" s="16">
        <v>736.60127599999998</v>
      </c>
      <c r="G88" s="16">
        <v>-361.31</v>
      </c>
      <c r="H88" s="16">
        <v>522.24872400000004</v>
      </c>
      <c r="I88" s="16">
        <v>669.031612</v>
      </c>
      <c r="J88" s="16">
        <v>-128.904696</v>
      </c>
      <c r="K88" s="16">
        <v>-5.8470009999999997</v>
      </c>
      <c r="L88" s="39">
        <v>-12.031191</v>
      </c>
    </row>
    <row r="89" spans="1:12" ht="12" x14ac:dyDescent="0.2">
      <c r="A89" s="37" t="s">
        <v>26</v>
      </c>
      <c r="B89" t="s">
        <v>117</v>
      </c>
      <c r="C89" s="16">
        <v>3687.97</v>
      </c>
      <c r="D89" s="38">
        <v>23.729671</v>
      </c>
      <c r="E89" s="16">
        <v>875.14315599999998</v>
      </c>
      <c r="F89" s="16">
        <v>2812.8268440000002</v>
      </c>
      <c r="G89" s="16">
        <v>781.18</v>
      </c>
      <c r="H89" s="16">
        <v>93.963155999999998</v>
      </c>
      <c r="I89" s="16">
        <v>93.437280999999999</v>
      </c>
      <c r="J89" s="16">
        <v>-0.14655000000000001</v>
      </c>
      <c r="K89" s="16">
        <v>0.67242500000000005</v>
      </c>
      <c r="L89" s="39">
        <v>0</v>
      </c>
    </row>
    <row r="90" spans="1:12" ht="12" x14ac:dyDescent="0.2">
      <c r="A90" s="37" t="s">
        <v>27</v>
      </c>
      <c r="B90" t="s">
        <v>113</v>
      </c>
      <c r="C90" s="16">
        <v>67003.39</v>
      </c>
      <c r="D90" s="38">
        <v>-0.67861099999999996</v>
      </c>
      <c r="E90" s="16">
        <v>-454.69235400000002</v>
      </c>
      <c r="F90" s="16">
        <v>67458.082353999998</v>
      </c>
      <c r="G90" s="16">
        <v>-813.21</v>
      </c>
      <c r="H90" s="16">
        <v>358.51764600000001</v>
      </c>
      <c r="I90" s="16">
        <v>280.83741199999997</v>
      </c>
      <c r="J90" s="16">
        <v>15.287647</v>
      </c>
      <c r="K90" s="16">
        <v>-133.26013499999999</v>
      </c>
      <c r="L90" s="39">
        <v>195.65272200000001</v>
      </c>
    </row>
    <row r="91" spans="1:12" ht="12" x14ac:dyDescent="0.2">
      <c r="A91" s="37" t="s">
        <v>27</v>
      </c>
      <c r="B91" t="s">
        <v>114</v>
      </c>
      <c r="C91" s="16">
        <v>24.63</v>
      </c>
      <c r="D91" s="38">
        <v>-1.0847450000000001</v>
      </c>
      <c r="E91" s="16">
        <v>-0.26717299999999999</v>
      </c>
      <c r="F91" s="16">
        <v>24.897172999999999</v>
      </c>
      <c r="G91" s="16">
        <v>-1.1100000000000001</v>
      </c>
      <c r="H91" s="16">
        <v>0.84282699999999999</v>
      </c>
      <c r="I91" s="16">
        <v>0.87190599999999996</v>
      </c>
      <c r="J91" s="16">
        <v>-3.6632999999999999E-2</v>
      </c>
      <c r="K91" s="16">
        <v>7.5550000000000001E-3</v>
      </c>
      <c r="L91" s="39">
        <v>-9.9999999999999995E-7</v>
      </c>
    </row>
    <row r="92" spans="1:12" ht="12" x14ac:dyDescent="0.2">
      <c r="A92" s="37" t="s">
        <v>27</v>
      </c>
      <c r="B92" t="s">
        <v>115</v>
      </c>
      <c r="C92" s="16">
        <v>0.14000000000000001</v>
      </c>
      <c r="D92" s="38">
        <v>6.8078E-2</v>
      </c>
      <c r="E92" s="16">
        <v>9.5000000000000005E-5</v>
      </c>
      <c r="F92" s="16">
        <v>0.139905</v>
      </c>
      <c r="G92" s="16">
        <v>0</v>
      </c>
      <c r="H92" s="16">
        <v>9.5000000000000005E-5</v>
      </c>
      <c r="I92" s="16">
        <v>0</v>
      </c>
      <c r="J92" s="16">
        <v>5.5999999999999999E-5</v>
      </c>
      <c r="K92" s="16">
        <v>3.8999999999999999E-5</v>
      </c>
      <c r="L92" s="39">
        <v>0</v>
      </c>
    </row>
    <row r="93" spans="1:12" ht="12" x14ac:dyDescent="0.2">
      <c r="A93" s="37" t="s">
        <v>27</v>
      </c>
      <c r="B93" t="s">
        <v>116</v>
      </c>
      <c r="C93" s="16">
        <v>0.66</v>
      </c>
      <c r="D93" s="38">
        <v>17.931092</v>
      </c>
      <c r="E93" s="16">
        <v>0.11834500000000001</v>
      </c>
      <c r="F93" s="16">
        <v>0.541655</v>
      </c>
      <c r="G93" s="16">
        <v>-0.64</v>
      </c>
      <c r="H93" s="16">
        <v>0.75834500000000005</v>
      </c>
      <c r="I93" s="16">
        <v>0.86628099999999997</v>
      </c>
      <c r="J93" s="16">
        <v>-9.4788999999999998E-2</v>
      </c>
      <c r="K93" s="16">
        <v>-4.3E-3</v>
      </c>
      <c r="L93" s="39">
        <v>-8.8470000000000007E-3</v>
      </c>
    </row>
    <row r="94" spans="1:12" ht="12" x14ac:dyDescent="0.2">
      <c r="A94" s="37" t="s">
        <v>27</v>
      </c>
      <c r="B94" t="s">
        <v>117</v>
      </c>
      <c r="C94" s="16">
        <v>34.869999999999997</v>
      </c>
      <c r="D94" s="38">
        <v>23.729671</v>
      </c>
      <c r="E94" s="16">
        <v>8.2745359999999994</v>
      </c>
      <c r="F94" s="16">
        <v>26.595464</v>
      </c>
      <c r="G94" s="16">
        <v>7.12</v>
      </c>
      <c r="H94" s="16">
        <v>1.154536</v>
      </c>
      <c r="I94" s="16">
        <v>1.149564</v>
      </c>
      <c r="J94" s="16">
        <v>-1.3860000000000001E-3</v>
      </c>
      <c r="K94" s="16">
        <v>6.3579999999999999E-3</v>
      </c>
      <c r="L94" s="39">
        <v>0</v>
      </c>
    </row>
    <row r="95" spans="1:12" ht="12" x14ac:dyDescent="0.2">
      <c r="A95" s="37" t="s">
        <v>28</v>
      </c>
      <c r="B95" t="s">
        <v>113</v>
      </c>
      <c r="C95" s="16">
        <v>1004829.94</v>
      </c>
      <c r="D95" s="38">
        <v>-0.67861099999999996</v>
      </c>
      <c r="E95" s="16">
        <v>-6818.8861930000003</v>
      </c>
      <c r="F95" s="16">
        <v>1011648.826193</v>
      </c>
      <c r="G95" s="16">
        <v>-12588.45</v>
      </c>
      <c r="H95" s="16">
        <v>5769.5638070000005</v>
      </c>
      <c r="I95" s="16">
        <v>4604.6164049999998</v>
      </c>
      <c r="J95" s="16">
        <v>229.264296</v>
      </c>
      <c r="K95" s="16">
        <v>-1998.462661</v>
      </c>
      <c r="L95" s="39">
        <v>2934.145767</v>
      </c>
    </row>
    <row r="96" spans="1:12" ht="12" x14ac:dyDescent="0.2">
      <c r="A96" s="37" t="s">
        <v>28</v>
      </c>
      <c r="B96" t="s">
        <v>114</v>
      </c>
      <c r="C96" s="16">
        <v>115237.65</v>
      </c>
      <c r="D96" s="38">
        <v>-1.0847450000000001</v>
      </c>
      <c r="E96" s="16">
        <v>-1250.034883</v>
      </c>
      <c r="F96" s="16">
        <v>116487.68488299999</v>
      </c>
      <c r="G96" s="16">
        <v>-2961.63</v>
      </c>
      <c r="H96" s="16">
        <v>1711.5951170000001</v>
      </c>
      <c r="I96" s="16">
        <v>1842.923931</v>
      </c>
      <c r="J96" s="16">
        <v>-166.67554899999999</v>
      </c>
      <c r="K96" s="16">
        <v>35.346735000000002</v>
      </c>
      <c r="L96" s="39">
        <v>0</v>
      </c>
    </row>
    <row r="97" spans="1:12" ht="12" x14ac:dyDescent="0.2">
      <c r="A97" s="37" t="s">
        <v>28</v>
      </c>
      <c r="B97" t="s">
        <v>115</v>
      </c>
      <c r="C97" s="16">
        <v>404.44</v>
      </c>
      <c r="D97" s="38">
        <v>6.8078E-2</v>
      </c>
      <c r="E97" s="16">
        <v>0.27533299999999999</v>
      </c>
      <c r="F97" s="16">
        <v>404.16466700000001</v>
      </c>
      <c r="G97" s="16">
        <v>0</v>
      </c>
      <c r="H97" s="16">
        <v>0.27533299999999999</v>
      </c>
      <c r="I97" s="16">
        <v>4.5000000000000003E-5</v>
      </c>
      <c r="J97" s="16">
        <v>0.161801</v>
      </c>
      <c r="K97" s="16">
        <v>0.113487</v>
      </c>
      <c r="L97" s="39">
        <v>0</v>
      </c>
    </row>
    <row r="98" spans="1:12" ht="12" x14ac:dyDescent="0.2">
      <c r="A98" s="37" t="s">
        <v>28</v>
      </c>
      <c r="B98" t="s">
        <v>116</v>
      </c>
      <c r="C98" s="16">
        <v>1100.73</v>
      </c>
      <c r="D98" s="38">
        <v>17.931092</v>
      </c>
      <c r="E98" s="16">
        <v>197.37290999999999</v>
      </c>
      <c r="F98" s="16">
        <v>903.35708999999997</v>
      </c>
      <c r="G98" s="16">
        <v>-424.59</v>
      </c>
      <c r="H98" s="16">
        <v>621.96290999999997</v>
      </c>
      <c r="I98" s="16">
        <v>801.97530900000004</v>
      </c>
      <c r="J98" s="16">
        <v>-158.08684400000001</v>
      </c>
      <c r="K98" s="16">
        <v>-7.1706770000000004</v>
      </c>
      <c r="L98" s="39">
        <v>-14.754878</v>
      </c>
    </row>
    <row r="99" spans="1:12" ht="12" x14ac:dyDescent="0.2">
      <c r="A99" s="37" t="s">
        <v>28</v>
      </c>
      <c r="B99" t="s">
        <v>117</v>
      </c>
      <c r="C99" s="16">
        <v>985.86</v>
      </c>
      <c r="D99" s="38">
        <v>23.729671</v>
      </c>
      <c r="E99" s="16">
        <v>233.941337</v>
      </c>
      <c r="F99" s="16">
        <v>751.91866300000004</v>
      </c>
      <c r="G99" s="16">
        <v>196.49</v>
      </c>
      <c r="H99" s="16">
        <v>37.451337000000002</v>
      </c>
      <c r="I99" s="16">
        <v>37.310760999999999</v>
      </c>
      <c r="J99" s="16">
        <v>-3.9175000000000001E-2</v>
      </c>
      <c r="K99" s="16">
        <v>0.17975099999999999</v>
      </c>
      <c r="L99" s="39">
        <v>0</v>
      </c>
    </row>
    <row r="100" spans="1:12" ht="12" x14ac:dyDescent="0.2">
      <c r="A100" s="37" t="s">
        <v>29</v>
      </c>
      <c r="B100" t="s">
        <v>113</v>
      </c>
      <c r="C100" s="16">
        <v>680018.35</v>
      </c>
      <c r="D100" s="38">
        <v>-0.67861099999999996</v>
      </c>
      <c r="E100" s="16">
        <v>-4614.6791139999996</v>
      </c>
      <c r="F100" s="16">
        <v>684633.02911400003</v>
      </c>
      <c r="G100" s="16">
        <v>-7286.33</v>
      </c>
      <c r="H100" s="16">
        <v>2671.6508859999999</v>
      </c>
      <c r="I100" s="16">
        <v>1883.273093</v>
      </c>
      <c r="J100" s="16">
        <v>155.15454099999999</v>
      </c>
      <c r="K100" s="16">
        <v>-1352.4589860000001</v>
      </c>
      <c r="L100" s="39">
        <v>1985.6822380000001</v>
      </c>
    </row>
    <row r="101" spans="1:12" ht="12" x14ac:dyDescent="0.2">
      <c r="A101" s="37" t="s">
        <v>29</v>
      </c>
      <c r="B101" t="s">
        <v>114</v>
      </c>
      <c r="C101" s="16">
        <v>31865.95</v>
      </c>
      <c r="D101" s="38">
        <v>-1.0847450000000001</v>
      </c>
      <c r="E101" s="16">
        <v>-345.66436499999998</v>
      </c>
      <c r="F101" s="16">
        <v>32211.614365000001</v>
      </c>
      <c r="G101" s="16">
        <v>-441.75</v>
      </c>
      <c r="H101" s="16">
        <v>96.085634999999996</v>
      </c>
      <c r="I101" s="16">
        <v>133.707256</v>
      </c>
      <c r="J101" s="16">
        <v>-47.395833000000003</v>
      </c>
      <c r="K101" s="16">
        <v>9.7742129999999996</v>
      </c>
      <c r="L101" s="39">
        <v>-9.9999999999999995E-7</v>
      </c>
    </row>
    <row r="102" spans="1:12" ht="12" x14ac:dyDescent="0.2">
      <c r="A102" s="37" t="s">
        <v>29</v>
      </c>
      <c r="B102" t="s">
        <v>115</v>
      </c>
      <c r="C102" s="16">
        <v>187.44</v>
      </c>
      <c r="D102" s="38">
        <v>6.8078E-2</v>
      </c>
      <c r="E102" s="16">
        <v>0.127605</v>
      </c>
      <c r="F102" s="16">
        <v>187.31239500000001</v>
      </c>
      <c r="G102" s="16">
        <v>0</v>
      </c>
      <c r="H102" s="16">
        <v>0.127605</v>
      </c>
      <c r="I102" s="16">
        <v>2.0999999999999999E-5</v>
      </c>
      <c r="J102" s="16">
        <v>7.4987999999999999E-2</v>
      </c>
      <c r="K102" s="16">
        <v>5.2595999999999997E-2</v>
      </c>
      <c r="L102" s="39">
        <v>0</v>
      </c>
    </row>
    <row r="103" spans="1:12" ht="12" x14ac:dyDescent="0.2">
      <c r="A103" s="37" t="s">
        <v>29</v>
      </c>
      <c r="B103" t="s">
        <v>116</v>
      </c>
      <c r="C103" s="16">
        <v>672.6</v>
      </c>
      <c r="D103" s="38">
        <v>17.931092</v>
      </c>
      <c r="E103" s="16">
        <v>120.604525</v>
      </c>
      <c r="F103" s="16">
        <v>551.99547500000006</v>
      </c>
      <c r="G103" s="16">
        <v>-43.44</v>
      </c>
      <c r="H103" s="16">
        <v>164.04452499999999</v>
      </c>
      <c r="I103" s="16">
        <v>274.04092700000001</v>
      </c>
      <c r="J103" s="16">
        <v>-96.598813000000007</v>
      </c>
      <c r="K103" s="16">
        <v>-4.3816350000000002</v>
      </c>
      <c r="L103" s="39">
        <v>-9.0159540000000007</v>
      </c>
    </row>
    <row r="104" spans="1:12" ht="12" x14ac:dyDescent="0.2">
      <c r="A104" s="37" t="s">
        <v>29</v>
      </c>
      <c r="B104" t="s">
        <v>117</v>
      </c>
      <c r="C104" s="16">
        <v>9077.98</v>
      </c>
      <c r="D104" s="38">
        <v>23.729671</v>
      </c>
      <c r="E104" s="16">
        <v>2154.1748069999999</v>
      </c>
      <c r="F104" s="16">
        <v>6923.8051930000001</v>
      </c>
      <c r="G104" s="16">
        <v>1608.36</v>
      </c>
      <c r="H104" s="16">
        <v>545.81480699999997</v>
      </c>
      <c r="I104" s="16">
        <v>544.52035999999998</v>
      </c>
      <c r="J104" s="16">
        <v>-0.36073499999999997</v>
      </c>
      <c r="K104" s="16">
        <v>1.6551819999999999</v>
      </c>
      <c r="L104" s="39">
        <v>0</v>
      </c>
    </row>
    <row r="105" spans="1:12" ht="12" x14ac:dyDescent="0.2">
      <c r="A105" s="37" t="s">
        <v>30</v>
      </c>
      <c r="B105" t="s">
        <v>113</v>
      </c>
      <c r="C105" s="16">
        <v>1738937.03</v>
      </c>
      <c r="D105" s="38">
        <v>-0.67861099999999996</v>
      </c>
      <c r="E105" s="16">
        <v>-11800.61743</v>
      </c>
      <c r="F105" s="16">
        <v>1750737.6474299999</v>
      </c>
      <c r="G105" s="16">
        <v>-20100.23</v>
      </c>
      <c r="H105" s="16">
        <v>8299.6125699999993</v>
      </c>
      <c r="I105" s="16">
        <v>6283.5797119999997</v>
      </c>
      <c r="J105" s="16">
        <v>396.75984799999998</v>
      </c>
      <c r="K105" s="16">
        <v>-3458.4963939999998</v>
      </c>
      <c r="L105" s="39">
        <v>5077.7694039999997</v>
      </c>
    </row>
    <row r="106" spans="1:12" ht="12" x14ac:dyDescent="0.2">
      <c r="A106" s="37" t="s">
        <v>30</v>
      </c>
      <c r="B106" t="s">
        <v>114</v>
      </c>
      <c r="C106" s="16">
        <v>321101.34999999998</v>
      </c>
      <c r="D106" s="38">
        <v>-1.0847450000000001</v>
      </c>
      <c r="E106" s="16">
        <v>-3483.1314980000002</v>
      </c>
      <c r="F106" s="16">
        <v>324584.48149799998</v>
      </c>
      <c r="G106" s="16">
        <v>-6730.71</v>
      </c>
      <c r="H106" s="16">
        <v>3247.5785019999998</v>
      </c>
      <c r="I106" s="16">
        <v>3617.1403089999999</v>
      </c>
      <c r="J106" s="16">
        <v>-468.05291899999997</v>
      </c>
      <c r="K106" s="16">
        <v>98.491112000000001</v>
      </c>
      <c r="L106" s="39">
        <v>0</v>
      </c>
    </row>
    <row r="107" spans="1:12" ht="12" x14ac:dyDescent="0.2">
      <c r="A107" s="37" t="s">
        <v>30</v>
      </c>
      <c r="B107" t="s">
        <v>115</v>
      </c>
      <c r="C107" s="16">
        <v>1131.5</v>
      </c>
      <c r="D107" s="38">
        <v>6.8078E-2</v>
      </c>
      <c r="E107" s="16">
        <v>0.77029700000000001</v>
      </c>
      <c r="F107" s="16">
        <v>1130.729703</v>
      </c>
      <c r="G107" s="16">
        <v>0</v>
      </c>
      <c r="H107" s="16">
        <v>0.77029700000000001</v>
      </c>
      <c r="I107" s="16">
        <v>1.26E-4</v>
      </c>
      <c r="J107" s="16">
        <v>0.45267000000000002</v>
      </c>
      <c r="K107" s="16">
        <v>0.31750200000000001</v>
      </c>
      <c r="L107" s="39">
        <v>-9.9999999999999995E-7</v>
      </c>
    </row>
    <row r="108" spans="1:12" ht="12" x14ac:dyDescent="0.2">
      <c r="A108" s="37" t="s">
        <v>30</v>
      </c>
      <c r="B108" t="s">
        <v>116</v>
      </c>
      <c r="C108" s="16">
        <v>3191.04</v>
      </c>
      <c r="D108" s="38">
        <v>17.931092</v>
      </c>
      <c r="E108" s="16">
        <v>572.18832099999997</v>
      </c>
      <c r="F108" s="16">
        <v>2618.8516789999999</v>
      </c>
      <c r="G108" s="16">
        <v>-942.02</v>
      </c>
      <c r="H108" s="16">
        <v>1514.2083210000001</v>
      </c>
      <c r="I108" s="16">
        <v>2036.0681460000001</v>
      </c>
      <c r="J108" s="16">
        <v>-458.297169</v>
      </c>
      <c r="K108" s="16">
        <v>-20.787948</v>
      </c>
      <c r="L108" s="39">
        <v>-42.774707999999997</v>
      </c>
    </row>
    <row r="109" spans="1:12" ht="12" x14ac:dyDescent="0.2">
      <c r="A109" s="37" t="s">
        <v>30</v>
      </c>
      <c r="B109" t="s">
        <v>117</v>
      </c>
      <c r="C109" s="16">
        <v>1771.76</v>
      </c>
      <c r="D109" s="38">
        <v>23.729671</v>
      </c>
      <c r="E109" s="16">
        <v>420.43282299999998</v>
      </c>
      <c r="F109" s="16">
        <v>1351.3271769999999</v>
      </c>
      <c r="G109" s="16">
        <v>347.44</v>
      </c>
      <c r="H109" s="16">
        <v>72.992823000000001</v>
      </c>
      <c r="I109" s="16">
        <v>72.740183999999999</v>
      </c>
      <c r="J109" s="16">
        <v>-7.0404999999999995E-2</v>
      </c>
      <c r="K109" s="16">
        <v>0.323044</v>
      </c>
      <c r="L109" s="39">
        <v>0</v>
      </c>
    </row>
    <row r="110" spans="1:12" ht="12" x14ac:dyDescent="0.2">
      <c r="A110" s="37" t="s">
        <v>31</v>
      </c>
      <c r="B110" t="s">
        <v>113</v>
      </c>
      <c r="C110" s="16">
        <v>2102093.52</v>
      </c>
      <c r="D110" s="38">
        <v>-0.67861099999999996</v>
      </c>
      <c r="E110" s="16">
        <v>-14265.037205000001</v>
      </c>
      <c r="F110" s="16">
        <v>2116358.557205</v>
      </c>
      <c r="G110" s="16">
        <v>-23305.32</v>
      </c>
      <c r="H110" s="16">
        <v>9040.2827949999992</v>
      </c>
      <c r="I110" s="16">
        <v>6603.2252509999998</v>
      </c>
      <c r="J110" s="16">
        <v>479.61846300000002</v>
      </c>
      <c r="K110" s="16">
        <v>-4180.7625770000004</v>
      </c>
      <c r="L110" s="39">
        <v>6138.201658</v>
      </c>
    </row>
    <row r="111" spans="1:12" ht="12" x14ac:dyDescent="0.2">
      <c r="A111" s="37" t="s">
        <v>31</v>
      </c>
      <c r="B111" t="s">
        <v>114</v>
      </c>
      <c r="C111" s="16">
        <v>314082.87</v>
      </c>
      <c r="D111" s="38">
        <v>-1.0847450000000001</v>
      </c>
      <c r="E111" s="16">
        <v>-3406.998873</v>
      </c>
      <c r="F111" s="16">
        <v>317489.86887300003</v>
      </c>
      <c r="G111" s="16">
        <v>-5539.88</v>
      </c>
      <c r="H111" s="16">
        <v>2132.8811270000001</v>
      </c>
      <c r="I111" s="16">
        <v>2496.5236909999999</v>
      </c>
      <c r="J111" s="16">
        <v>-459.98090400000001</v>
      </c>
      <c r="K111" s="16">
        <v>96.338340000000002</v>
      </c>
      <c r="L111" s="39">
        <v>0</v>
      </c>
    </row>
    <row r="112" spans="1:12" ht="12" x14ac:dyDescent="0.2">
      <c r="A112" s="37" t="s">
        <v>31</v>
      </c>
      <c r="B112" t="s">
        <v>115</v>
      </c>
      <c r="C112" s="16">
        <v>1316.7</v>
      </c>
      <c r="D112" s="38">
        <v>6.8078E-2</v>
      </c>
      <c r="E112" s="16">
        <v>0.89637699999999998</v>
      </c>
      <c r="F112" s="16">
        <v>1315.803623</v>
      </c>
      <c r="G112" s="16">
        <v>0</v>
      </c>
      <c r="H112" s="16">
        <v>0.89637699999999998</v>
      </c>
      <c r="I112" s="16">
        <v>1.46E-4</v>
      </c>
      <c r="J112" s="16">
        <v>0.52676100000000003</v>
      </c>
      <c r="K112" s="16">
        <v>0.36946899999999999</v>
      </c>
      <c r="L112" s="39">
        <v>9.9999999999999995E-7</v>
      </c>
    </row>
    <row r="113" spans="1:12" ht="12" x14ac:dyDescent="0.2">
      <c r="A113" s="37" t="s">
        <v>31</v>
      </c>
      <c r="B113" t="s">
        <v>116</v>
      </c>
      <c r="C113" s="16">
        <v>2966.07</v>
      </c>
      <c r="D113" s="38">
        <v>17.931092</v>
      </c>
      <c r="E113" s="16">
        <v>531.84874300000001</v>
      </c>
      <c r="F113" s="16">
        <v>2434.2212570000002</v>
      </c>
      <c r="G113" s="16">
        <v>-896.3</v>
      </c>
      <c r="H113" s="16">
        <v>1428.148743</v>
      </c>
      <c r="I113" s="16">
        <v>1913.217175</v>
      </c>
      <c r="J113" s="16">
        <v>-425.98697700000002</v>
      </c>
      <c r="K113" s="16">
        <v>-19.322386999999999</v>
      </c>
      <c r="L113" s="39">
        <v>-39.759067999999999</v>
      </c>
    </row>
    <row r="114" spans="1:12" ht="12" x14ac:dyDescent="0.2">
      <c r="A114" s="37" t="s">
        <v>31</v>
      </c>
      <c r="B114" t="s">
        <v>117</v>
      </c>
      <c r="C114" s="16">
        <v>2993.31</v>
      </c>
      <c r="D114" s="38">
        <v>23.729671</v>
      </c>
      <c r="E114" s="16">
        <v>710.30262100000004</v>
      </c>
      <c r="F114" s="16">
        <v>2283.0073790000001</v>
      </c>
      <c r="G114" s="16">
        <v>607.29</v>
      </c>
      <c r="H114" s="16">
        <v>103.012621</v>
      </c>
      <c r="I114" s="16">
        <v>102.58580000000001</v>
      </c>
      <c r="J114" s="16">
        <v>-0.118946</v>
      </c>
      <c r="K114" s="16">
        <v>0.54576800000000003</v>
      </c>
      <c r="L114" s="39">
        <v>-9.9999999999999995E-7</v>
      </c>
    </row>
    <row r="115" spans="1:12" ht="12" x14ac:dyDescent="0.2">
      <c r="A115" s="37" t="s">
        <v>32</v>
      </c>
      <c r="B115" t="s">
        <v>113</v>
      </c>
      <c r="C115" s="16">
        <v>21214801.469999999</v>
      </c>
      <c r="D115" s="38">
        <v>-0.67861099999999996</v>
      </c>
      <c r="E115" s="16">
        <v>-143965.96982699999</v>
      </c>
      <c r="F115" s="16">
        <v>21358767.439826999</v>
      </c>
      <c r="G115" s="16">
        <v>-220041.71</v>
      </c>
      <c r="H115" s="16">
        <v>76075.740172999998</v>
      </c>
      <c r="I115" s="16">
        <v>51480.406295000001</v>
      </c>
      <c r="J115" s="16">
        <v>4840.4175999999998</v>
      </c>
      <c r="K115" s="16">
        <v>-42193.197989</v>
      </c>
      <c r="L115" s="39">
        <v>61948.114266999997</v>
      </c>
    </row>
    <row r="116" spans="1:12" ht="12" x14ac:dyDescent="0.2">
      <c r="A116" s="37" t="s">
        <v>32</v>
      </c>
      <c r="B116" t="s">
        <v>114</v>
      </c>
      <c r="C116" s="16">
        <v>6825225.7000000002</v>
      </c>
      <c r="D116" s="38">
        <v>-1.0847450000000001</v>
      </c>
      <c r="E116" s="16">
        <v>-74036.308531999995</v>
      </c>
      <c r="F116" s="16">
        <v>6899262.0085319998</v>
      </c>
      <c r="G116" s="16">
        <v>-132458.41</v>
      </c>
      <c r="H116" s="16">
        <v>58422.101468000001</v>
      </c>
      <c r="I116" s="16">
        <v>66321.076289999997</v>
      </c>
      <c r="J116" s="16">
        <v>-9992.4698090000002</v>
      </c>
      <c r="K116" s="16">
        <v>2093.4949879999999</v>
      </c>
      <c r="L116" s="39">
        <v>-9.9999999999999995E-7</v>
      </c>
    </row>
    <row r="117" spans="1:12" ht="12" x14ac:dyDescent="0.2">
      <c r="A117" s="37" t="s">
        <v>32</v>
      </c>
      <c r="B117" t="s">
        <v>115</v>
      </c>
      <c r="C117" s="16">
        <v>25823.66</v>
      </c>
      <c r="D117" s="38">
        <v>6.8078E-2</v>
      </c>
      <c r="E117" s="16">
        <v>17.580110999999999</v>
      </c>
      <c r="F117" s="16">
        <v>25806.079889000001</v>
      </c>
      <c r="G117" s="16">
        <v>0</v>
      </c>
      <c r="H117" s="16">
        <v>17.580110999999999</v>
      </c>
      <c r="I117" s="16">
        <v>2.8649999999999999E-3</v>
      </c>
      <c r="J117" s="16">
        <v>10.331061</v>
      </c>
      <c r="K117" s="16">
        <v>7.2461869999999999</v>
      </c>
      <c r="L117" s="39">
        <v>-1.9999999999999999E-6</v>
      </c>
    </row>
    <row r="118" spans="1:12" ht="12" x14ac:dyDescent="0.2">
      <c r="A118" s="37" t="s">
        <v>32</v>
      </c>
      <c r="B118" t="s">
        <v>116</v>
      </c>
      <c r="C118" s="16">
        <v>65645.350000000006</v>
      </c>
      <c r="D118" s="38">
        <v>17.931092</v>
      </c>
      <c r="E118" s="16">
        <v>11770.928155</v>
      </c>
      <c r="F118" s="16">
        <v>53874.421844999997</v>
      </c>
      <c r="G118" s="16">
        <v>-17543.28</v>
      </c>
      <c r="H118" s="16">
        <v>29314.208155</v>
      </c>
      <c r="I118" s="16">
        <v>40049.789926999998</v>
      </c>
      <c r="J118" s="16">
        <v>-9427.9852499999997</v>
      </c>
      <c r="K118" s="16">
        <v>-427.64494100000002</v>
      </c>
      <c r="L118" s="39">
        <v>-879.95158100000003</v>
      </c>
    </row>
    <row r="119" spans="1:12" ht="12" x14ac:dyDescent="0.2">
      <c r="A119" s="37" t="s">
        <v>32</v>
      </c>
      <c r="B119" t="s">
        <v>117</v>
      </c>
      <c r="C119" s="16">
        <v>41788.559999999998</v>
      </c>
      <c r="D119" s="38">
        <v>23.729671</v>
      </c>
      <c r="E119" s="16">
        <v>9916.2878939999991</v>
      </c>
      <c r="F119" s="16">
        <v>31872.272106</v>
      </c>
      <c r="G119" s="16">
        <v>8171.93</v>
      </c>
      <c r="H119" s="16">
        <v>1744.357894</v>
      </c>
      <c r="I119" s="16">
        <v>1738.3991820000001</v>
      </c>
      <c r="J119" s="16">
        <v>-1.660568</v>
      </c>
      <c r="K119" s="16">
        <v>7.6192799999999998</v>
      </c>
      <c r="L119" s="39">
        <v>0</v>
      </c>
    </row>
    <row r="120" spans="1:12" ht="12" x14ac:dyDescent="0.2">
      <c r="A120" s="37" t="s">
        <v>33</v>
      </c>
      <c r="B120" t="s">
        <v>113</v>
      </c>
      <c r="C120" s="16">
        <v>27551184.739999998</v>
      </c>
      <c r="D120" s="38">
        <v>-0.67861099999999996</v>
      </c>
      <c r="E120" s="16">
        <v>-186965.36173599999</v>
      </c>
      <c r="F120" s="16">
        <v>27738150.101736002</v>
      </c>
      <c r="G120" s="16">
        <v>-342826.66</v>
      </c>
      <c r="H120" s="16">
        <v>155861.29826400001</v>
      </c>
      <c r="I120" s="16">
        <v>123919.89224299999</v>
      </c>
      <c r="J120" s="16">
        <v>6286.1412920000002</v>
      </c>
      <c r="K120" s="16">
        <v>-54795.355690999997</v>
      </c>
      <c r="L120" s="39">
        <v>80450.620420000007</v>
      </c>
    </row>
    <row r="121" spans="1:12" ht="12" x14ac:dyDescent="0.2">
      <c r="A121" s="37" t="s">
        <v>33</v>
      </c>
      <c r="B121" t="s">
        <v>114</v>
      </c>
      <c r="C121" s="16">
        <v>9590717.5</v>
      </c>
      <c r="D121" s="38">
        <v>-1.0847450000000001</v>
      </c>
      <c r="E121" s="16">
        <v>-104034.848235</v>
      </c>
      <c r="F121" s="16">
        <v>9694752.3482349999</v>
      </c>
      <c r="G121" s="16">
        <v>-213639.33</v>
      </c>
      <c r="H121" s="16">
        <v>109604.481765</v>
      </c>
      <c r="I121" s="16">
        <v>120622.85986500001</v>
      </c>
      <c r="J121" s="16">
        <v>-13960.129761</v>
      </c>
      <c r="K121" s="16">
        <v>2941.7516580000001</v>
      </c>
      <c r="L121" s="39">
        <v>3.0000000000000001E-6</v>
      </c>
    </row>
    <row r="122" spans="1:12" ht="12" x14ac:dyDescent="0.2">
      <c r="A122" s="37" t="s">
        <v>33</v>
      </c>
      <c r="B122" t="s">
        <v>115</v>
      </c>
      <c r="C122" s="16">
        <v>36089.22</v>
      </c>
      <c r="D122" s="38">
        <v>6.8078E-2</v>
      </c>
      <c r="E122" s="16">
        <v>24.568652</v>
      </c>
      <c r="F122" s="16">
        <v>36064.651347999999</v>
      </c>
      <c r="G122" s="16">
        <v>0</v>
      </c>
      <c r="H122" s="16">
        <v>24.568652</v>
      </c>
      <c r="I122" s="16">
        <v>4.0029999999999996E-3</v>
      </c>
      <c r="J122" s="16">
        <v>14.437919000000001</v>
      </c>
      <c r="K122" s="16">
        <v>10.12673</v>
      </c>
      <c r="L122" s="39">
        <v>0</v>
      </c>
    </row>
    <row r="123" spans="1:12" ht="12" x14ac:dyDescent="0.2">
      <c r="A123" s="37" t="s">
        <v>33</v>
      </c>
      <c r="B123" t="s">
        <v>116</v>
      </c>
      <c r="C123" s="16">
        <v>89030.56</v>
      </c>
      <c r="D123" s="38">
        <v>17.931092</v>
      </c>
      <c r="E123" s="16">
        <v>15964.151693</v>
      </c>
      <c r="F123" s="16">
        <v>73066.408307000005</v>
      </c>
      <c r="G123" s="16">
        <v>-30161.66</v>
      </c>
      <c r="H123" s="16">
        <v>46125.811693000003</v>
      </c>
      <c r="I123" s="16">
        <v>60685.789773999997</v>
      </c>
      <c r="J123" s="16">
        <v>-12786.569135</v>
      </c>
      <c r="K123" s="16">
        <v>-579.98728900000003</v>
      </c>
      <c r="L123" s="39">
        <v>-1193.4216570000001</v>
      </c>
    </row>
    <row r="124" spans="1:12" ht="12" x14ac:dyDescent="0.2">
      <c r="A124" s="37" t="s">
        <v>33</v>
      </c>
      <c r="B124" t="s">
        <v>117</v>
      </c>
      <c r="C124" s="16">
        <v>50229.45</v>
      </c>
      <c r="D124" s="38">
        <v>23.729671</v>
      </c>
      <c r="E124" s="16">
        <v>11919.283339</v>
      </c>
      <c r="F124" s="16">
        <v>38310.166661000003</v>
      </c>
      <c r="G124" s="16">
        <v>10114.9</v>
      </c>
      <c r="H124" s="16">
        <v>1804.383339</v>
      </c>
      <c r="I124" s="16">
        <v>1797.2210239999999</v>
      </c>
      <c r="J124" s="16">
        <v>-1.995987</v>
      </c>
      <c r="K124" s="16">
        <v>9.1583009999999998</v>
      </c>
      <c r="L124" s="39">
        <v>9.9999999999999995E-7</v>
      </c>
    </row>
    <row r="125" spans="1:12" ht="12" x14ac:dyDescent="0.2">
      <c r="A125" s="37" t="s">
        <v>34</v>
      </c>
      <c r="B125" t="s">
        <v>113</v>
      </c>
      <c r="C125" s="16">
        <v>40836.699999999997</v>
      </c>
      <c r="D125" s="38">
        <v>-0.67861099999999996</v>
      </c>
      <c r="E125" s="16">
        <v>-277.12232599999999</v>
      </c>
      <c r="F125" s="16">
        <v>41113.822326000001</v>
      </c>
      <c r="G125" s="16">
        <v>-1384.36</v>
      </c>
      <c r="H125" s="16">
        <v>1107.237674</v>
      </c>
      <c r="I125" s="16">
        <v>1059.8937350000001</v>
      </c>
      <c r="J125" s="16">
        <v>9.3173949999999994</v>
      </c>
      <c r="K125" s="16">
        <v>-81.218339999999998</v>
      </c>
      <c r="L125" s="39">
        <v>119.244884</v>
      </c>
    </row>
    <row r="126" spans="1:12" ht="12" x14ac:dyDescent="0.2">
      <c r="A126" s="37" t="s">
        <v>8</v>
      </c>
      <c r="B126" t="s">
        <v>113</v>
      </c>
      <c r="C126" s="16">
        <v>125359.32</v>
      </c>
      <c r="D126" s="38">
        <v>-0.67861099999999996</v>
      </c>
      <c r="E126" s="16">
        <v>-850.70209599999998</v>
      </c>
      <c r="F126" s="16">
        <v>126210.022096</v>
      </c>
      <c r="G126" s="16">
        <v>-2070.4</v>
      </c>
      <c r="H126" s="16">
        <v>1219.6979040000001</v>
      </c>
      <c r="I126" s="16">
        <v>1074.3628490000001</v>
      </c>
      <c r="J126" s="16">
        <v>28.602269</v>
      </c>
      <c r="K126" s="16">
        <v>-249.32171099999999</v>
      </c>
      <c r="L126" s="39">
        <v>366.05449700000003</v>
      </c>
    </row>
    <row r="127" spans="1:12" ht="12" x14ac:dyDescent="0.2">
      <c r="A127" s="37" t="s">
        <v>8</v>
      </c>
      <c r="B127" t="s">
        <v>114</v>
      </c>
      <c r="C127" s="16">
        <v>25500.799999999999</v>
      </c>
      <c r="D127" s="38">
        <v>-1.0847450000000001</v>
      </c>
      <c r="E127" s="16">
        <v>-276.61870499999998</v>
      </c>
      <c r="F127" s="16">
        <v>25777.418705</v>
      </c>
      <c r="G127" s="16">
        <v>-636.22</v>
      </c>
      <c r="H127" s="16">
        <v>359.60129499999999</v>
      </c>
      <c r="I127" s="16">
        <v>388.646278</v>
      </c>
      <c r="J127" s="16">
        <v>-36.866819999999997</v>
      </c>
      <c r="K127" s="16">
        <v>7.8218360000000002</v>
      </c>
      <c r="L127" s="39">
        <v>9.9999999999999995E-7</v>
      </c>
    </row>
    <row r="128" spans="1:12" ht="12" x14ac:dyDescent="0.2">
      <c r="A128" s="37" t="s">
        <v>8</v>
      </c>
      <c r="B128" t="s">
        <v>115</v>
      </c>
      <c r="C128" s="16">
        <v>64.58</v>
      </c>
      <c r="D128" s="38">
        <v>6.8078E-2</v>
      </c>
      <c r="E128" s="16">
        <v>4.3964000000000003E-2</v>
      </c>
      <c r="F128" s="16">
        <v>64.536035999999996</v>
      </c>
      <c r="G128" s="16">
        <v>0</v>
      </c>
      <c r="H128" s="16">
        <v>4.3964000000000003E-2</v>
      </c>
      <c r="I128" s="16">
        <v>6.9999999999999999E-6</v>
      </c>
      <c r="J128" s="16">
        <v>2.5836000000000001E-2</v>
      </c>
      <c r="K128" s="16">
        <v>1.8121000000000002E-2</v>
      </c>
      <c r="L128" s="39">
        <v>0</v>
      </c>
    </row>
    <row r="129" spans="1:12" ht="12" x14ac:dyDescent="0.2">
      <c r="A129" s="37" t="s">
        <v>8</v>
      </c>
      <c r="B129" t="s">
        <v>116</v>
      </c>
      <c r="C129" s="16">
        <v>133.66999999999999</v>
      </c>
      <c r="D129" s="38">
        <v>17.931092</v>
      </c>
      <c r="E129" s="16">
        <v>23.968491</v>
      </c>
      <c r="F129" s="16">
        <v>109.701509</v>
      </c>
      <c r="G129" s="16">
        <v>-43.21</v>
      </c>
      <c r="H129" s="16">
        <v>67.178490999999994</v>
      </c>
      <c r="I129" s="16">
        <v>89.038763000000003</v>
      </c>
      <c r="J129" s="16">
        <v>-19.197686000000001</v>
      </c>
      <c r="K129" s="16">
        <v>-0.87078999999999995</v>
      </c>
      <c r="L129" s="39">
        <v>-1.7917959999999999</v>
      </c>
    </row>
    <row r="130" spans="1:12" ht="12" x14ac:dyDescent="0.2">
      <c r="A130" s="37" t="s">
        <v>8</v>
      </c>
      <c r="B130" t="s">
        <v>117</v>
      </c>
      <c r="C130" s="16">
        <v>40197.56</v>
      </c>
      <c r="D130" s="38">
        <v>23.729671</v>
      </c>
      <c r="E130" s="16">
        <v>9538.7488250000006</v>
      </c>
      <c r="F130" s="16">
        <v>30658.811174999999</v>
      </c>
      <c r="G130" s="16">
        <v>7520.53</v>
      </c>
      <c r="H130" s="16">
        <v>2018.2188249999999</v>
      </c>
      <c r="I130" s="16">
        <v>2012.486977</v>
      </c>
      <c r="J130" s="16">
        <v>-1.5973459999999999</v>
      </c>
      <c r="K130" s="16">
        <v>7.3291940000000002</v>
      </c>
      <c r="L130" s="39">
        <v>0</v>
      </c>
    </row>
    <row r="131" spans="1:12" ht="12" x14ac:dyDescent="0.2">
      <c r="A131" s="37" t="s">
        <v>35</v>
      </c>
      <c r="B131" t="s">
        <v>113</v>
      </c>
      <c r="C131" s="16">
        <v>67089.72</v>
      </c>
      <c r="D131" s="38">
        <v>-0.67861099999999996</v>
      </c>
      <c r="E131" s="16">
        <v>-455.27819899999997</v>
      </c>
      <c r="F131" s="16">
        <v>67544.998198999994</v>
      </c>
      <c r="G131" s="16">
        <v>-739.73</v>
      </c>
      <c r="H131" s="16">
        <v>284.45180099999999</v>
      </c>
      <c r="I131" s="16">
        <v>206.67148</v>
      </c>
      <c r="J131" s="16">
        <v>15.307344000000001</v>
      </c>
      <c r="K131" s="16">
        <v>-133.43183300000001</v>
      </c>
      <c r="L131" s="39">
        <v>195.90481</v>
      </c>
    </row>
    <row r="132" spans="1:12" ht="12" x14ac:dyDescent="0.2">
      <c r="A132" s="37" t="s">
        <v>35</v>
      </c>
      <c r="B132" t="s">
        <v>114</v>
      </c>
      <c r="C132" s="16">
        <v>1812.5</v>
      </c>
      <c r="D132" s="38">
        <v>-1.0847450000000001</v>
      </c>
      <c r="E132" s="16">
        <v>-19.661007000000001</v>
      </c>
      <c r="F132" s="16">
        <v>1832.1610069999999</v>
      </c>
      <c r="G132" s="16">
        <v>-25.41</v>
      </c>
      <c r="H132" s="16">
        <v>5.7489929999999996</v>
      </c>
      <c r="I132" s="16">
        <v>7.8720489999999996</v>
      </c>
      <c r="J132" s="16">
        <v>-2.6790020000000001</v>
      </c>
      <c r="K132" s="16">
        <v>0.55594600000000005</v>
      </c>
      <c r="L132" s="39">
        <v>0</v>
      </c>
    </row>
    <row r="133" spans="1:12" ht="12" x14ac:dyDescent="0.2">
      <c r="A133" s="37" t="s">
        <v>35</v>
      </c>
      <c r="B133" t="s">
        <v>115</v>
      </c>
      <c r="C133" s="16">
        <v>5.04</v>
      </c>
      <c r="D133" s="38">
        <v>6.8078E-2</v>
      </c>
      <c r="E133" s="16">
        <v>3.431E-3</v>
      </c>
      <c r="F133" s="16">
        <v>5.0365690000000001</v>
      </c>
      <c r="G133" s="16">
        <v>0</v>
      </c>
      <c r="H133" s="16">
        <v>3.431E-3</v>
      </c>
      <c r="I133" s="16">
        <v>9.9999999999999995E-7</v>
      </c>
      <c r="J133" s="16">
        <v>2.016E-3</v>
      </c>
      <c r="K133" s="16">
        <v>1.4139999999999999E-3</v>
      </c>
      <c r="L133" s="39">
        <v>0</v>
      </c>
    </row>
    <row r="134" spans="1:12" ht="12" x14ac:dyDescent="0.2">
      <c r="A134" s="37" t="s">
        <v>35</v>
      </c>
      <c r="B134" t="s">
        <v>116</v>
      </c>
      <c r="C134" s="16">
        <v>44.16</v>
      </c>
      <c r="D134" s="38">
        <v>17.931092</v>
      </c>
      <c r="E134" s="16">
        <v>7.9183700000000004</v>
      </c>
      <c r="F134" s="16">
        <v>36.241630000000001</v>
      </c>
      <c r="G134" s="16">
        <v>-6.48</v>
      </c>
      <c r="H134" s="16">
        <v>14.39837</v>
      </c>
      <c r="I134" s="16">
        <v>21.620256999999999</v>
      </c>
      <c r="J134" s="16">
        <v>-6.3422590000000003</v>
      </c>
      <c r="K134" s="16">
        <v>-0.28767900000000002</v>
      </c>
      <c r="L134" s="39">
        <v>-0.59194899999999995</v>
      </c>
    </row>
    <row r="135" spans="1:12" ht="12" x14ac:dyDescent="0.2">
      <c r="A135" s="37" t="s">
        <v>35</v>
      </c>
      <c r="B135" t="s">
        <v>117</v>
      </c>
      <c r="C135" s="16">
        <v>166.12</v>
      </c>
      <c r="D135" s="38">
        <v>23.729671</v>
      </c>
      <c r="E135" s="16">
        <v>39.419730000000001</v>
      </c>
      <c r="F135" s="16">
        <v>126.70027</v>
      </c>
      <c r="G135" s="16">
        <v>33.43</v>
      </c>
      <c r="H135" s="16">
        <v>5.9897299999999998</v>
      </c>
      <c r="I135" s="16">
        <v>5.9660419999999998</v>
      </c>
      <c r="J135" s="16">
        <v>-6.6010000000000001E-3</v>
      </c>
      <c r="K135" s="16">
        <v>3.0289E-2</v>
      </c>
      <c r="L135" s="39">
        <v>0</v>
      </c>
    </row>
    <row r="136" spans="1:12" ht="12" x14ac:dyDescent="0.2">
      <c r="A136" s="37" t="s">
        <v>36</v>
      </c>
      <c r="B136" t="s">
        <v>113</v>
      </c>
      <c r="C136" s="16">
        <v>149059.06</v>
      </c>
      <c r="D136" s="38">
        <v>-0.67861099999999996</v>
      </c>
      <c r="E136" s="16">
        <v>-1011.531131</v>
      </c>
      <c r="F136" s="16">
        <v>150070.59113099999</v>
      </c>
      <c r="G136" s="16">
        <v>-2078.83</v>
      </c>
      <c r="H136" s="16">
        <v>1067.298869</v>
      </c>
      <c r="I136" s="16">
        <v>894.487572</v>
      </c>
      <c r="J136" s="16">
        <v>34.009656</v>
      </c>
      <c r="K136" s="16">
        <v>-296.45709599999998</v>
      </c>
      <c r="L136" s="39">
        <v>435.258737</v>
      </c>
    </row>
    <row r="137" spans="1:12" ht="12" x14ac:dyDescent="0.2">
      <c r="A137" s="37" t="s">
        <v>36</v>
      </c>
      <c r="B137" t="s">
        <v>114</v>
      </c>
      <c r="C137" s="16">
        <v>19537.22</v>
      </c>
      <c r="D137" s="38">
        <v>-1.0847450000000001</v>
      </c>
      <c r="E137" s="16">
        <v>-211.929057</v>
      </c>
      <c r="F137" s="16">
        <v>19749.149056999999</v>
      </c>
      <c r="G137" s="16">
        <v>-471.28</v>
      </c>
      <c r="H137" s="16">
        <v>259.35094299999997</v>
      </c>
      <c r="I137" s="16">
        <v>281.906206</v>
      </c>
      <c r="J137" s="16">
        <v>-28.547896000000001</v>
      </c>
      <c r="K137" s="16">
        <v>5.9926329999999997</v>
      </c>
      <c r="L137" s="39">
        <v>0</v>
      </c>
    </row>
    <row r="138" spans="1:12" ht="12" x14ac:dyDescent="0.2">
      <c r="A138" s="37" t="s">
        <v>36</v>
      </c>
      <c r="B138" t="s">
        <v>115</v>
      </c>
      <c r="C138" s="16">
        <v>47.04</v>
      </c>
      <c r="D138" s="38">
        <v>6.8078E-2</v>
      </c>
      <c r="E138" s="16">
        <v>3.2023999999999997E-2</v>
      </c>
      <c r="F138" s="16">
        <v>47.007975999999999</v>
      </c>
      <c r="G138" s="16">
        <v>0</v>
      </c>
      <c r="H138" s="16">
        <v>3.2023999999999997E-2</v>
      </c>
      <c r="I138" s="16">
        <v>5.0000000000000004E-6</v>
      </c>
      <c r="J138" s="16">
        <v>1.8818999999999999E-2</v>
      </c>
      <c r="K138" s="16">
        <v>1.32E-2</v>
      </c>
      <c r="L138" s="39">
        <v>0</v>
      </c>
    </row>
    <row r="139" spans="1:12" ht="12" x14ac:dyDescent="0.2">
      <c r="A139" s="37" t="s">
        <v>36</v>
      </c>
      <c r="B139" t="s">
        <v>116</v>
      </c>
      <c r="C139" s="16">
        <v>112.48</v>
      </c>
      <c r="D139" s="38">
        <v>17.931092</v>
      </c>
      <c r="E139" s="16">
        <v>20.168892</v>
      </c>
      <c r="F139" s="16">
        <v>92.311108000000004</v>
      </c>
      <c r="G139" s="16">
        <v>-43.72</v>
      </c>
      <c r="H139" s="16">
        <v>63.888891999999998</v>
      </c>
      <c r="I139" s="16">
        <v>82.283771000000002</v>
      </c>
      <c r="J139" s="16">
        <v>-16.154378000000001</v>
      </c>
      <c r="K139" s="16">
        <v>-0.73274799999999995</v>
      </c>
      <c r="L139" s="39">
        <v>-1.5077529999999999</v>
      </c>
    </row>
    <row r="140" spans="1:12" ht="12" x14ac:dyDescent="0.2">
      <c r="A140" s="37" t="s">
        <v>36</v>
      </c>
      <c r="B140" t="s">
        <v>117</v>
      </c>
      <c r="C140" s="16">
        <v>49659.57</v>
      </c>
      <c r="D140" s="38">
        <v>23.729671</v>
      </c>
      <c r="E140" s="16">
        <v>11784.052689</v>
      </c>
      <c r="F140" s="16">
        <v>37875.517311000003</v>
      </c>
      <c r="G140" s="16">
        <v>9977.57</v>
      </c>
      <c r="H140" s="16">
        <v>1806.4826889999999</v>
      </c>
      <c r="I140" s="16">
        <v>1799.4016340000001</v>
      </c>
      <c r="J140" s="16">
        <v>-1.973341</v>
      </c>
      <c r="K140" s="16">
        <v>9.0543960000000006</v>
      </c>
      <c r="L140" s="39">
        <v>0</v>
      </c>
    </row>
    <row r="141" spans="1:12" ht="12" x14ac:dyDescent="0.2">
      <c r="A141" s="37" t="s">
        <v>37</v>
      </c>
      <c r="B141" t="s">
        <v>113</v>
      </c>
      <c r="C141" s="16">
        <v>55914.77</v>
      </c>
      <c r="D141" s="38">
        <v>-0.67861099999999996</v>
      </c>
      <c r="E141" s="16">
        <v>-379.44376299999999</v>
      </c>
      <c r="F141" s="16">
        <v>56294.213763</v>
      </c>
      <c r="G141" s="16">
        <v>-1566.92</v>
      </c>
      <c r="H141" s="16">
        <v>1187.4762370000001</v>
      </c>
      <c r="I141" s="16">
        <v>1122.6515710000001</v>
      </c>
      <c r="J141" s="16">
        <v>12.757642000000001</v>
      </c>
      <c r="K141" s="16">
        <v>-111.20646000000001</v>
      </c>
      <c r="L141" s="39">
        <v>163.273484</v>
      </c>
    </row>
    <row r="142" spans="1:12" ht="12" x14ac:dyDescent="0.2">
      <c r="A142" s="37" t="s">
        <v>37</v>
      </c>
      <c r="B142" t="s">
        <v>114</v>
      </c>
      <c r="C142" s="16">
        <v>1267.29</v>
      </c>
      <c r="D142" s="38">
        <v>-1.0847450000000001</v>
      </c>
      <c r="E142" s="16">
        <v>-13.746867999999999</v>
      </c>
      <c r="F142" s="16">
        <v>1281.0368679999999</v>
      </c>
      <c r="G142" s="16">
        <v>-60.73</v>
      </c>
      <c r="H142" s="16">
        <v>46.983131999999998</v>
      </c>
      <c r="I142" s="16">
        <v>48.344180000000001</v>
      </c>
      <c r="J142" s="16">
        <v>-1.749762</v>
      </c>
      <c r="K142" s="16">
        <v>0.38871499999999998</v>
      </c>
      <c r="L142" s="39">
        <v>-9.9999999999999995E-7</v>
      </c>
    </row>
    <row r="143" spans="1:12" ht="12" x14ac:dyDescent="0.2">
      <c r="A143" s="37" t="s">
        <v>37</v>
      </c>
      <c r="B143" t="s">
        <v>115</v>
      </c>
      <c r="C143" s="16">
        <v>4.92</v>
      </c>
      <c r="D143" s="38">
        <v>6.8078E-2</v>
      </c>
      <c r="E143" s="16">
        <v>3.349E-3</v>
      </c>
      <c r="F143" s="16">
        <v>4.9166509999999999</v>
      </c>
      <c r="G143" s="16">
        <v>0</v>
      </c>
      <c r="H143" s="16">
        <v>3.349E-3</v>
      </c>
      <c r="I143" s="16">
        <v>9.9999999999999995E-7</v>
      </c>
      <c r="J143" s="16">
        <v>1.9680000000000001E-3</v>
      </c>
      <c r="K143" s="16">
        <v>1.3810000000000001E-3</v>
      </c>
      <c r="L143" s="39">
        <v>-9.9999999999999995E-7</v>
      </c>
    </row>
    <row r="144" spans="1:12" ht="12" x14ac:dyDescent="0.2">
      <c r="A144" s="37" t="s">
        <v>37</v>
      </c>
      <c r="B144" t="s">
        <v>116</v>
      </c>
      <c r="C144" s="16">
        <v>7.6</v>
      </c>
      <c r="D144" s="38">
        <v>17.931092</v>
      </c>
      <c r="E144" s="16">
        <v>1.3627629999999999</v>
      </c>
      <c r="F144" s="16">
        <v>6.2372370000000004</v>
      </c>
      <c r="G144" s="16">
        <v>-7.74</v>
      </c>
      <c r="H144" s="16">
        <v>9.1027629999999995</v>
      </c>
      <c r="I144" s="16">
        <v>10.345660000000001</v>
      </c>
      <c r="J144" s="16">
        <v>-1.091512</v>
      </c>
      <c r="K144" s="16">
        <v>-4.9509999999999998E-2</v>
      </c>
      <c r="L144" s="39">
        <v>-0.10187499999999999</v>
      </c>
    </row>
    <row r="145" spans="1:12" ht="12" x14ac:dyDescent="0.2">
      <c r="A145" s="37" t="s">
        <v>37</v>
      </c>
      <c r="B145" t="s">
        <v>117</v>
      </c>
      <c r="C145" s="16">
        <v>16.71</v>
      </c>
      <c r="D145" s="38">
        <v>23.729671</v>
      </c>
      <c r="E145" s="16">
        <v>3.9652280000000002</v>
      </c>
      <c r="F145" s="16">
        <v>12.744771999999999</v>
      </c>
      <c r="G145" s="16">
        <v>4.17</v>
      </c>
      <c r="H145" s="16">
        <v>-0.20477200000000001</v>
      </c>
      <c r="I145" s="16">
        <v>-0.20715500000000001</v>
      </c>
      <c r="J145" s="16">
        <v>-6.6399999999999999E-4</v>
      </c>
      <c r="K145" s="16">
        <v>3.0469999999999998E-3</v>
      </c>
      <c r="L145" s="39">
        <v>0</v>
      </c>
    </row>
    <row r="146" spans="1:12" ht="12" x14ac:dyDescent="0.2">
      <c r="A146" s="37" t="s">
        <v>38</v>
      </c>
      <c r="B146" t="s">
        <v>113</v>
      </c>
      <c r="C146" s="16">
        <v>3191890.87</v>
      </c>
      <c r="D146" s="38">
        <v>-0.67861099999999996</v>
      </c>
      <c r="E146" s="16">
        <v>-21660.521562000002</v>
      </c>
      <c r="F146" s="16">
        <v>3213551.3915619999</v>
      </c>
      <c r="G146" s="16">
        <v>-38108.050000000003</v>
      </c>
      <c r="H146" s="16">
        <v>16447.528438000001</v>
      </c>
      <c r="I146" s="16">
        <v>12747.016709</v>
      </c>
      <c r="J146" s="16">
        <v>728.26911800000005</v>
      </c>
      <c r="K146" s="16">
        <v>-6348.2132330000004</v>
      </c>
      <c r="L146" s="39">
        <v>9320.4558440000001</v>
      </c>
    </row>
    <row r="147" spans="1:12" ht="12" x14ac:dyDescent="0.2">
      <c r="A147" s="37" t="s">
        <v>38</v>
      </c>
      <c r="B147" t="s">
        <v>114</v>
      </c>
      <c r="C147" s="16">
        <v>32702.07</v>
      </c>
      <c r="D147" s="38">
        <v>-1.0847450000000001</v>
      </c>
      <c r="E147" s="16">
        <v>-354.73413599999998</v>
      </c>
      <c r="F147" s="16">
        <v>33056.804135999999</v>
      </c>
      <c r="G147" s="16">
        <v>-535.30999999999995</v>
      </c>
      <c r="H147" s="16">
        <v>180.575864</v>
      </c>
      <c r="I147" s="16">
        <v>219.250843</v>
      </c>
      <c r="J147" s="16">
        <v>-48.705654000000003</v>
      </c>
      <c r="K147" s="16">
        <v>10.030675</v>
      </c>
      <c r="L147" s="39">
        <v>0</v>
      </c>
    </row>
    <row r="148" spans="1:12" ht="12" x14ac:dyDescent="0.2">
      <c r="A148" s="37" t="s">
        <v>38</v>
      </c>
      <c r="B148" t="s">
        <v>115</v>
      </c>
      <c r="C148" s="16">
        <v>370.16</v>
      </c>
      <c r="D148" s="38">
        <v>6.8078E-2</v>
      </c>
      <c r="E148" s="16">
        <v>0.251996</v>
      </c>
      <c r="F148" s="16">
        <v>369.90800400000001</v>
      </c>
      <c r="G148" s="16">
        <v>0</v>
      </c>
      <c r="H148" s="16">
        <v>0.251996</v>
      </c>
      <c r="I148" s="16">
        <v>4.1E-5</v>
      </c>
      <c r="J148" s="16">
        <v>0.148087</v>
      </c>
      <c r="K148" s="16">
        <v>0.103868</v>
      </c>
      <c r="L148" s="39">
        <v>0</v>
      </c>
    </row>
    <row r="149" spans="1:12" ht="12" x14ac:dyDescent="0.2">
      <c r="A149" s="37" t="s">
        <v>38</v>
      </c>
      <c r="B149" t="s">
        <v>116</v>
      </c>
      <c r="C149" s="16">
        <v>818.25</v>
      </c>
      <c r="D149" s="38">
        <v>17.931092</v>
      </c>
      <c r="E149" s="16">
        <v>146.721161</v>
      </c>
      <c r="F149" s="16">
        <v>671.52883899999995</v>
      </c>
      <c r="G149" s="16">
        <v>-239.17</v>
      </c>
      <c r="H149" s="16">
        <v>385.89116100000001</v>
      </c>
      <c r="I149" s="16">
        <v>519.70703300000002</v>
      </c>
      <c r="J149" s="16">
        <v>-117.517066</v>
      </c>
      <c r="K149" s="16">
        <v>-5.3304689999999999</v>
      </c>
      <c r="L149" s="39">
        <v>-10.968337</v>
      </c>
    </row>
    <row r="150" spans="1:12" ht="12" x14ac:dyDescent="0.2">
      <c r="A150" s="37" t="s">
        <v>38</v>
      </c>
      <c r="B150" t="s">
        <v>117</v>
      </c>
      <c r="C150" s="16">
        <v>11131.37</v>
      </c>
      <c r="D150" s="38">
        <v>23.729671</v>
      </c>
      <c r="E150" s="16">
        <v>2641.4375030000001</v>
      </c>
      <c r="F150" s="16">
        <v>8489.9324969999998</v>
      </c>
      <c r="G150" s="16">
        <v>2200.6999999999998</v>
      </c>
      <c r="H150" s="16">
        <v>440.737503</v>
      </c>
      <c r="I150" s="16">
        <v>439.15025900000001</v>
      </c>
      <c r="J150" s="16">
        <v>-0.442332</v>
      </c>
      <c r="K150" s="16">
        <v>2.0295749999999999</v>
      </c>
      <c r="L150" s="39">
        <v>9.9999999999999995E-7</v>
      </c>
    </row>
    <row r="151" spans="1:12" ht="12" x14ac:dyDescent="0.2">
      <c r="A151" s="37" t="s">
        <v>39</v>
      </c>
      <c r="B151" t="s">
        <v>113</v>
      </c>
      <c r="C151" s="16">
        <v>3619791.03</v>
      </c>
      <c r="D151" s="38">
        <v>-0.67861099999999996</v>
      </c>
      <c r="E151" s="16">
        <v>-24564.298985000001</v>
      </c>
      <c r="F151" s="16">
        <v>3644355.328985</v>
      </c>
      <c r="G151" s="16">
        <v>-46693.22</v>
      </c>
      <c r="H151" s="16">
        <v>22128.921015</v>
      </c>
      <c r="I151" s="16">
        <v>17932.324169</v>
      </c>
      <c r="J151" s="16">
        <v>825.89979700000004</v>
      </c>
      <c r="K151" s="16">
        <v>-7199.2452910000002</v>
      </c>
      <c r="L151" s="39">
        <v>10569.94234</v>
      </c>
    </row>
    <row r="152" spans="1:12" ht="12" x14ac:dyDescent="0.2">
      <c r="A152" s="37" t="s">
        <v>39</v>
      </c>
      <c r="B152" t="s">
        <v>114</v>
      </c>
      <c r="C152" s="16">
        <v>933443.22</v>
      </c>
      <c r="D152" s="38">
        <v>-1.0847450000000001</v>
      </c>
      <c r="E152" s="16">
        <v>-10125.480573000001</v>
      </c>
      <c r="F152" s="16">
        <v>943568.70057300001</v>
      </c>
      <c r="G152" s="16">
        <v>-21193.55</v>
      </c>
      <c r="H152" s="16">
        <v>11068.069427</v>
      </c>
      <c r="I152" s="16">
        <v>12143.423056</v>
      </c>
      <c r="J152" s="16">
        <v>-1361.6677810000001</v>
      </c>
      <c r="K152" s="16">
        <v>286.31415099999998</v>
      </c>
      <c r="L152" s="39">
        <v>9.9999999999999995E-7</v>
      </c>
    </row>
    <row r="153" spans="1:12" ht="12" x14ac:dyDescent="0.2">
      <c r="A153" s="37" t="s">
        <v>39</v>
      </c>
      <c r="B153" t="s">
        <v>115</v>
      </c>
      <c r="C153" s="16">
        <v>3186.14</v>
      </c>
      <c r="D153" s="38">
        <v>6.8078E-2</v>
      </c>
      <c r="E153" s="16">
        <v>2.1690450000000001</v>
      </c>
      <c r="F153" s="16">
        <v>3183.9709549999998</v>
      </c>
      <c r="G153" s="16">
        <v>0</v>
      </c>
      <c r="H153" s="16">
        <v>2.1690450000000001</v>
      </c>
      <c r="I153" s="16">
        <v>3.5399999999999999E-4</v>
      </c>
      <c r="J153" s="16">
        <v>1.274653</v>
      </c>
      <c r="K153" s="16">
        <v>0.89403900000000003</v>
      </c>
      <c r="L153" s="39">
        <v>-9.9999999999999995E-7</v>
      </c>
    </row>
    <row r="154" spans="1:12" ht="12" x14ac:dyDescent="0.2">
      <c r="A154" s="37" t="s">
        <v>39</v>
      </c>
      <c r="B154" t="s">
        <v>116</v>
      </c>
      <c r="C154" s="16">
        <v>8913.26</v>
      </c>
      <c r="D154" s="38">
        <v>17.931092</v>
      </c>
      <c r="E154" s="16">
        <v>1598.244858</v>
      </c>
      <c r="F154" s="16">
        <v>7315.0151420000002</v>
      </c>
      <c r="G154" s="16">
        <v>-3016.53</v>
      </c>
      <c r="H154" s="16">
        <v>4614.7748579999998</v>
      </c>
      <c r="I154" s="16">
        <v>6072.4414189999998</v>
      </c>
      <c r="J154" s="16">
        <v>-1280.1224119999999</v>
      </c>
      <c r="K154" s="16">
        <v>-58.065201999999999</v>
      </c>
      <c r="L154" s="39">
        <v>-119.47894700000001</v>
      </c>
    </row>
    <row r="155" spans="1:12" ht="12" x14ac:dyDescent="0.2">
      <c r="A155" s="37" t="s">
        <v>39</v>
      </c>
      <c r="B155" t="s">
        <v>117</v>
      </c>
      <c r="C155" s="16">
        <v>5612.31</v>
      </c>
      <c r="D155" s="38">
        <v>23.729671</v>
      </c>
      <c r="E155" s="16">
        <v>1331.7827110000001</v>
      </c>
      <c r="F155" s="16">
        <v>4280.5272889999997</v>
      </c>
      <c r="G155" s="16">
        <v>1116.9000000000001</v>
      </c>
      <c r="H155" s="16">
        <v>214.882711</v>
      </c>
      <c r="I155" s="16">
        <v>214.08243999999999</v>
      </c>
      <c r="J155" s="16">
        <v>-0.22301799999999999</v>
      </c>
      <c r="K155" s="16">
        <v>1.023288</v>
      </c>
      <c r="L155" s="39">
        <v>9.9999999999999995E-7</v>
      </c>
    </row>
    <row r="156" spans="1:12" ht="12" x14ac:dyDescent="0.2">
      <c r="A156" s="37" t="s">
        <v>40</v>
      </c>
      <c r="B156" t="s">
        <v>113</v>
      </c>
      <c r="C156" s="16">
        <v>1783612.42</v>
      </c>
      <c r="D156" s="38">
        <v>-0.67861099999999996</v>
      </c>
      <c r="E156" s="16">
        <v>-12103.789527000001</v>
      </c>
      <c r="F156" s="16">
        <v>1795716.2095270001</v>
      </c>
      <c r="G156" s="16">
        <v>-18502.07</v>
      </c>
      <c r="H156" s="16">
        <v>6398.2804729999998</v>
      </c>
      <c r="I156" s="16">
        <v>4330.4532989999998</v>
      </c>
      <c r="J156" s="16">
        <v>406.95308699999998</v>
      </c>
      <c r="K156" s="16">
        <v>-3547.3493389999999</v>
      </c>
      <c r="L156" s="39">
        <v>5208.2234259999996</v>
      </c>
    </row>
    <row r="157" spans="1:12" ht="12" x14ac:dyDescent="0.2">
      <c r="A157" s="37" t="s">
        <v>40</v>
      </c>
      <c r="B157" t="s">
        <v>114</v>
      </c>
      <c r="C157" s="16">
        <v>358791.18</v>
      </c>
      <c r="D157" s="38">
        <v>-1.0847450000000001</v>
      </c>
      <c r="E157" s="16">
        <v>-3891.9701220000002</v>
      </c>
      <c r="F157" s="16">
        <v>362683.15012200002</v>
      </c>
      <c r="G157" s="16">
        <v>-8656.65</v>
      </c>
      <c r="H157" s="16">
        <v>4764.6798779999999</v>
      </c>
      <c r="I157" s="16">
        <v>5174.1055980000001</v>
      </c>
      <c r="J157" s="16">
        <v>-519.477397</v>
      </c>
      <c r="K157" s="16">
        <v>110.051677</v>
      </c>
      <c r="L157" s="39">
        <v>0</v>
      </c>
    </row>
    <row r="158" spans="1:12" ht="12" x14ac:dyDescent="0.2">
      <c r="A158" s="37" t="s">
        <v>40</v>
      </c>
      <c r="B158" t="s">
        <v>115</v>
      </c>
      <c r="C158" s="16">
        <v>1278.3699999999999</v>
      </c>
      <c r="D158" s="38">
        <v>6.8078E-2</v>
      </c>
      <c r="E158" s="16">
        <v>0.87028300000000003</v>
      </c>
      <c r="F158" s="16">
        <v>1277.4997169999999</v>
      </c>
      <c r="G158" s="16">
        <v>0</v>
      </c>
      <c r="H158" s="16">
        <v>0.87028300000000003</v>
      </c>
      <c r="I158" s="16">
        <v>1.4200000000000001E-4</v>
      </c>
      <c r="J158" s="16">
        <v>0.51142699999999996</v>
      </c>
      <c r="K158" s="16">
        <v>0.35871399999999998</v>
      </c>
      <c r="L158" s="39">
        <v>0</v>
      </c>
    </row>
    <row r="159" spans="1:12" ht="12" x14ac:dyDescent="0.2">
      <c r="A159" s="37" t="s">
        <v>40</v>
      </c>
      <c r="B159" t="s">
        <v>116</v>
      </c>
      <c r="C159" s="16">
        <v>3551.73</v>
      </c>
      <c r="D159" s="38">
        <v>17.931092</v>
      </c>
      <c r="E159" s="16">
        <v>636.86397699999998</v>
      </c>
      <c r="F159" s="16">
        <v>2914.866023</v>
      </c>
      <c r="G159" s="16">
        <v>-1161.8699999999999</v>
      </c>
      <c r="H159" s="16">
        <v>1798.7339770000001</v>
      </c>
      <c r="I159" s="16">
        <v>2379.5807209999998</v>
      </c>
      <c r="J159" s="16">
        <v>-510.099467</v>
      </c>
      <c r="K159" s="16">
        <v>-23.137654000000001</v>
      </c>
      <c r="L159" s="39">
        <v>-47.609622999999999</v>
      </c>
    </row>
    <row r="160" spans="1:12" ht="12" x14ac:dyDescent="0.2">
      <c r="A160" s="37" t="s">
        <v>40</v>
      </c>
      <c r="B160" t="s">
        <v>117</v>
      </c>
      <c r="C160" s="16">
        <v>3305.88</v>
      </c>
      <c r="D160" s="38">
        <v>23.729671</v>
      </c>
      <c r="E160" s="16">
        <v>784.47445500000003</v>
      </c>
      <c r="F160" s="16">
        <v>2521.4055450000001</v>
      </c>
      <c r="G160" s="16">
        <v>656.64</v>
      </c>
      <c r="H160" s="16">
        <v>127.83445500000001</v>
      </c>
      <c r="I160" s="16">
        <v>127.363063</v>
      </c>
      <c r="J160" s="16">
        <v>-0.13136700000000001</v>
      </c>
      <c r="K160" s="16">
        <v>0.60275900000000004</v>
      </c>
      <c r="L160" s="39">
        <v>0</v>
      </c>
    </row>
    <row r="161" spans="1:12" ht="12" x14ac:dyDescent="0.2">
      <c r="A161" s="37" t="s">
        <v>41</v>
      </c>
      <c r="B161" t="s">
        <v>113</v>
      </c>
      <c r="C161" s="16">
        <v>64074.720000000001</v>
      </c>
      <c r="D161" s="38">
        <v>-0.67861099999999996</v>
      </c>
      <c r="E161" s="16">
        <v>-434.81807800000001</v>
      </c>
      <c r="F161" s="16">
        <v>64509.538077999998</v>
      </c>
      <c r="G161" s="16">
        <v>-764.13</v>
      </c>
      <c r="H161" s="16">
        <v>329.31192199999998</v>
      </c>
      <c r="I161" s="16">
        <v>255.02703500000001</v>
      </c>
      <c r="J161" s="16">
        <v>14.619434999999999</v>
      </c>
      <c r="K161" s="16">
        <v>-127.43543</v>
      </c>
      <c r="L161" s="39">
        <v>187.10088200000001</v>
      </c>
    </row>
    <row r="162" spans="1:12" ht="12" x14ac:dyDescent="0.2">
      <c r="A162" s="37" t="s">
        <v>42</v>
      </c>
      <c r="B162" t="s">
        <v>113</v>
      </c>
      <c r="C162" s="16">
        <v>258632.13</v>
      </c>
      <c r="D162" s="38">
        <v>-0.67861099999999996</v>
      </c>
      <c r="E162" s="16">
        <v>-1755.106004</v>
      </c>
      <c r="F162" s="16">
        <v>260387.23600400001</v>
      </c>
      <c r="G162" s="16">
        <v>-3083.85</v>
      </c>
      <c r="H162" s="16">
        <v>1328.7439959999999</v>
      </c>
      <c r="I162" s="16">
        <v>1028.8994</v>
      </c>
      <c r="J162" s="16">
        <v>59.010097999999999</v>
      </c>
      <c r="K162" s="16">
        <v>-514.38221999999996</v>
      </c>
      <c r="L162" s="39">
        <v>755.21671800000001</v>
      </c>
    </row>
    <row r="163" spans="1:12" ht="12" x14ac:dyDescent="0.2">
      <c r="A163" s="37" t="s">
        <v>43</v>
      </c>
      <c r="B163" t="s">
        <v>113</v>
      </c>
      <c r="C163" s="16">
        <v>6123312.6600000001</v>
      </c>
      <c r="D163" s="38">
        <v>-0.67861099999999996</v>
      </c>
      <c r="E163" s="16">
        <v>-41553.471377000002</v>
      </c>
      <c r="F163" s="16">
        <v>6164866.1313770004</v>
      </c>
      <c r="G163" s="16">
        <v>-57547.35</v>
      </c>
      <c r="H163" s="16">
        <v>15993.878623000001</v>
      </c>
      <c r="I163" s="16">
        <v>8894.8294270000006</v>
      </c>
      <c r="J163" s="16">
        <v>1397.1090139999999</v>
      </c>
      <c r="K163" s="16">
        <v>-12178.390820000001</v>
      </c>
      <c r="L163" s="39">
        <v>17880.331001999999</v>
      </c>
    </row>
    <row r="164" spans="1:12" ht="12" x14ac:dyDescent="0.2">
      <c r="A164" s="37" t="s">
        <v>43</v>
      </c>
      <c r="B164" t="s">
        <v>114</v>
      </c>
      <c r="C164" s="16">
        <v>955630.47</v>
      </c>
      <c r="D164" s="38">
        <v>-1.0847450000000001</v>
      </c>
      <c r="E164" s="16">
        <v>-10366.155704000001</v>
      </c>
      <c r="F164" s="16">
        <v>965996.62570400001</v>
      </c>
      <c r="G164" s="16">
        <v>-10830.56</v>
      </c>
      <c r="H164" s="16">
        <v>464.40429599999999</v>
      </c>
      <c r="I164" s="16">
        <v>1590.0426990000001</v>
      </c>
      <c r="J164" s="16">
        <v>-1418.758028</v>
      </c>
      <c r="K164" s="16">
        <v>293.11962499999998</v>
      </c>
      <c r="L164" s="39">
        <v>0</v>
      </c>
    </row>
    <row r="165" spans="1:12" ht="12" x14ac:dyDescent="0.2">
      <c r="A165" s="37" t="s">
        <v>43</v>
      </c>
      <c r="B165" t="s">
        <v>115</v>
      </c>
      <c r="C165" s="16">
        <v>3023.35</v>
      </c>
      <c r="D165" s="38">
        <v>6.8078E-2</v>
      </c>
      <c r="E165" s="16">
        <v>2.0582220000000002</v>
      </c>
      <c r="F165" s="16">
        <v>3021.2917779999998</v>
      </c>
      <c r="G165" s="16">
        <v>0</v>
      </c>
      <c r="H165" s="16">
        <v>2.0582220000000002</v>
      </c>
      <c r="I165" s="16">
        <v>3.3500000000000001E-4</v>
      </c>
      <c r="J165" s="16">
        <v>1.209527</v>
      </c>
      <c r="K165" s="16">
        <v>0.84836</v>
      </c>
      <c r="L165" s="39">
        <v>0</v>
      </c>
    </row>
    <row r="166" spans="1:12" ht="12" x14ac:dyDescent="0.2">
      <c r="A166" s="37" t="s">
        <v>43</v>
      </c>
      <c r="B166" t="s">
        <v>116</v>
      </c>
      <c r="C166" s="16">
        <v>6136.63</v>
      </c>
      <c r="D166" s="38">
        <v>17.931092</v>
      </c>
      <c r="E166" s="16">
        <v>1100.3647759999999</v>
      </c>
      <c r="F166" s="16">
        <v>5036.2652239999998</v>
      </c>
      <c r="G166" s="16">
        <v>-1225.71</v>
      </c>
      <c r="H166" s="16">
        <v>2326.0747759999999</v>
      </c>
      <c r="I166" s="16">
        <v>3329.6537530000001</v>
      </c>
      <c r="J166" s="16">
        <v>-881.34280799999999</v>
      </c>
      <c r="K166" s="16">
        <v>-39.976917999999998</v>
      </c>
      <c r="L166" s="39">
        <v>-82.259251000000006</v>
      </c>
    </row>
    <row r="167" spans="1:12" ht="12" x14ac:dyDescent="0.2">
      <c r="A167" s="37" t="s">
        <v>43</v>
      </c>
      <c r="B167" t="s">
        <v>117</v>
      </c>
      <c r="C167" s="16">
        <v>86275.21</v>
      </c>
      <c r="D167" s="38">
        <v>23.729671</v>
      </c>
      <c r="E167" s="16">
        <v>20472.823673999999</v>
      </c>
      <c r="F167" s="16">
        <v>65802.386326000007</v>
      </c>
      <c r="G167" s="16">
        <v>17363.32</v>
      </c>
      <c r="H167" s="16">
        <v>3109.503674</v>
      </c>
      <c r="I167" s="16">
        <v>3097.2015249999999</v>
      </c>
      <c r="J167" s="16">
        <v>-3.4283510000000001</v>
      </c>
      <c r="K167" s="16">
        <v>15.730501</v>
      </c>
      <c r="L167" s="39">
        <v>-9.9999999999999995E-7</v>
      </c>
    </row>
    <row r="168" spans="1:12" ht="12" x14ac:dyDescent="0.2">
      <c r="A168" s="37" t="s">
        <v>44</v>
      </c>
      <c r="B168" t="s">
        <v>113</v>
      </c>
      <c r="C168" s="16">
        <v>284020.96000000002</v>
      </c>
      <c r="D168" s="38">
        <v>-0.67861099999999996</v>
      </c>
      <c r="E168" s="16">
        <v>-1927.397389</v>
      </c>
      <c r="F168" s="16">
        <v>285948.35738900001</v>
      </c>
      <c r="G168" s="16">
        <v>-3073.05</v>
      </c>
      <c r="H168" s="16">
        <v>1145.652611</v>
      </c>
      <c r="I168" s="16">
        <v>816.37352999999996</v>
      </c>
      <c r="J168" s="16">
        <v>64.802871999999994</v>
      </c>
      <c r="K168" s="16">
        <v>-564.87696200000005</v>
      </c>
      <c r="L168" s="39">
        <v>829.35317099999997</v>
      </c>
    </row>
    <row r="169" spans="1:12" ht="12" x14ac:dyDescent="0.2">
      <c r="A169" s="37" t="s">
        <v>44</v>
      </c>
      <c r="B169" t="s">
        <v>114</v>
      </c>
      <c r="C169" s="16">
        <v>16811.830000000002</v>
      </c>
      <c r="D169" s="38">
        <v>-1.0847450000000001</v>
      </c>
      <c r="E169" s="16">
        <v>-182.36552</v>
      </c>
      <c r="F169" s="16">
        <v>16994.195520000001</v>
      </c>
      <c r="G169" s="16">
        <v>-193.78</v>
      </c>
      <c r="H169" s="16">
        <v>11.414479999999999</v>
      </c>
      <c r="I169" s="16">
        <v>29.916101999999999</v>
      </c>
      <c r="J169" s="16">
        <v>-23.658299</v>
      </c>
      <c r="K169" s="16">
        <v>5.1566770000000002</v>
      </c>
      <c r="L169" s="39">
        <v>0</v>
      </c>
    </row>
    <row r="170" spans="1:12" ht="12" x14ac:dyDescent="0.2">
      <c r="A170" s="37" t="s">
        <v>44</v>
      </c>
      <c r="B170" t="s">
        <v>115</v>
      </c>
      <c r="C170" s="16">
        <v>149.38999999999999</v>
      </c>
      <c r="D170" s="38">
        <v>6.8078E-2</v>
      </c>
      <c r="E170" s="16">
        <v>0.101701</v>
      </c>
      <c r="F170" s="16">
        <v>149.28829899999999</v>
      </c>
      <c r="G170" s="16">
        <v>0</v>
      </c>
      <c r="H170" s="16">
        <v>0.101701</v>
      </c>
      <c r="I170" s="16">
        <v>1.7E-5</v>
      </c>
      <c r="J170" s="16">
        <v>5.9764999999999999E-2</v>
      </c>
      <c r="K170" s="16">
        <v>4.1918999999999998E-2</v>
      </c>
      <c r="L170" s="39">
        <v>0</v>
      </c>
    </row>
    <row r="171" spans="1:12" ht="12" x14ac:dyDescent="0.2">
      <c r="A171" s="37" t="s">
        <v>44</v>
      </c>
      <c r="B171" t="s">
        <v>116</v>
      </c>
      <c r="C171" s="16">
        <v>112.83</v>
      </c>
      <c r="D171" s="38">
        <v>17.931092</v>
      </c>
      <c r="E171" s="16">
        <v>20.231650999999999</v>
      </c>
      <c r="F171" s="16">
        <v>92.598348999999999</v>
      </c>
      <c r="G171" s="16">
        <v>-26.56</v>
      </c>
      <c r="H171" s="16">
        <v>46.791651000000002</v>
      </c>
      <c r="I171" s="16">
        <v>65.243768000000003</v>
      </c>
      <c r="J171" s="16">
        <v>-16.204644999999999</v>
      </c>
      <c r="K171" s="16">
        <v>-0.73502800000000001</v>
      </c>
      <c r="L171" s="39">
        <v>-1.5124439999999999</v>
      </c>
    </row>
    <row r="172" spans="1:12" ht="12" x14ac:dyDescent="0.2">
      <c r="A172" s="37" t="s">
        <v>44</v>
      </c>
      <c r="B172" t="s">
        <v>117</v>
      </c>
      <c r="C172" s="16">
        <v>7270.86</v>
      </c>
      <c r="D172" s="38">
        <v>23.729671</v>
      </c>
      <c r="E172" s="16">
        <v>1725.351173</v>
      </c>
      <c r="F172" s="16">
        <v>5545.5088269999997</v>
      </c>
      <c r="G172" s="16">
        <v>1440.06</v>
      </c>
      <c r="H172" s="16">
        <v>285.29117300000001</v>
      </c>
      <c r="I172" s="16">
        <v>284.25440700000001</v>
      </c>
      <c r="J172" s="16">
        <v>-0.28892499999999999</v>
      </c>
      <c r="K172" s="16">
        <v>1.325691</v>
      </c>
      <c r="L172" s="39">
        <v>0</v>
      </c>
    </row>
    <row r="173" spans="1:12" ht="12" x14ac:dyDescent="0.2">
      <c r="A173" s="37" t="s">
        <v>9</v>
      </c>
      <c r="B173" t="s">
        <v>113</v>
      </c>
      <c r="C173" s="16">
        <v>73046.36</v>
      </c>
      <c r="D173" s="38">
        <v>-0.67861099999999996</v>
      </c>
      <c r="E173" s="16">
        <v>-495.70061099999998</v>
      </c>
      <c r="F173" s="16">
        <v>73542.060610999994</v>
      </c>
      <c r="G173" s="16">
        <v>-858.58</v>
      </c>
      <c r="H173" s="16">
        <v>362.879389</v>
      </c>
      <c r="I173" s="16">
        <v>278.19324999999998</v>
      </c>
      <c r="J173" s="16">
        <v>16.666423999999999</v>
      </c>
      <c r="K173" s="16">
        <v>-145.27873500000001</v>
      </c>
      <c r="L173" s="39">
        <v>213.29845</v>
      </c>
    </row>
    <row r="174" spans="1:12" ht="12" x14ac:dyDescent="0.2">
      <c r="A174" s="37" t="s">
        <v>9</v>
      </c>
      <c r="B174" t="s">
        <v>114</v>
      </c>
      <c r="C174" s="16">
        <v>9900.07</v>
      </c>
      <c r="D174" s="38">
        <v>-1.0847450000000001</v>
      </c>
      <c r="E174" s="16">
        <v>-107.390535</v>
      </c>
      <c r="F174" s="16">
        <v>10007.460535</v>
      </c>
      <c r="G174" s="16">
        <v>-390.64</v>
      </c>
      <c r="H174" s="16">
        <v>283.24946499999999</v>
      </c>
      <c r="I174" s="16">
        <v>294.19586700000002</v>
      </c>
      <c r="J174" s="16">
        <v>-13.983040000000001</v>
      </c>
      <c r="K174" s="16">
        <v>3.0366390000000001</v>
      </c>
      <c r="L174" s="39">
        <v>-9.9999999999999995E-7</v>
      </c>
    </row>
    <row r="175" spans="1:12" ht="12" x14ac:dyDescent="0.2">
      <c r="A175" s="37" t="s">
        <v>9</v>
      </c>
      <c r="B175" t="s">
        <v>115</v>
      </c>
      <c r="C175" s="16">
        <v>10.050000000000001</v>
      </c>
      <c r="D175" s="38">
        <v>6.8078E-2</v>
      </c>
      <c r="E175" s="16">
        <v>6.842E-3</v>
      </c>
      <c r="F175" s="16">
        <v>10.043158</v>
      </c>
      <c r="G175" s="16">
        <v>0</v>
      </c>
      <c r="H175" s="16">
        <v>6.842E-3</v>
      </c>
      <c r="I175" s="16">
        <v>9.9999999999999995E-7</v>
      </c>
      <c r="J175" s="16">
        <v>4.0210000000000003E-3</v>
      </c>
      <c r="K175" s="16">
        <v>2.82E-3</v>
      </c>
      <c r="L175" s="39">
        <v>0</v>
      </c>
    </row>
    <row r="176" spans="1:12" ht="12" x14ac:dyDescent="0.2">
      <c r="A176" s="37" t="s">
        <v>9</v>
      </c>
      <c r="B176" t="s">
        <v>116</v>
      </c>
      <c r="C176" s="16">
        <v>35.85</v>
      </c>
      <c r="D176" s="38">
        <v>17.931092</v>
      </c>
      <c r="E176" s="16">
        <v>6.4282969999999997</v>
      </c>
      <c r="F176" s="16">
        <v>29.421703000000001</v>
      </c>
      <c r="G176" s="16">
        <v>-27.41</v>
      </c>
      <c r="H176" s="16">
        <v>33.838296999999997</v>
      </c>
      <c r="I176" s="16">
        <v>39.701172999999997</v>
      </c>
      <c r="J176" s="16">
        <v>-5.1487769999999999</v>
      </c>
      <c r="K176" s="16">
        <v>-0.233544</v>
      </c>
      <c r="L176" s="39">
        <v>-0.48055500000000001</v>
      </c>
    </row>
    <row r="177" spans="1:12" ht="12" x14ac:dyDescent="0.2">
      <c r="A177" s="37" t="s">
        <v>9</v>
      </c>
      <c r="B177" t="s">
        <v>117</v>
      </c>
      <c r="C177" s="16">
        <v>42183.18</v>
      </c>
      <c r="D177" s="38">
        <v>23.729671</v>
      </c>
      <c r="E177" s="16">
        <v>10009.929923</v>
      </c>
      <c r="F177" s="16">
        <v>32173.250077000001</v>
      </c>
      <c r="G177" s="16">
        <v>10174.969999999999</v>
      </c>
      <c r="H177" s="16">
        <v>-165.040077</v>
      </c>
      <c r="I177" s="16">
        <v>-171.055059</v>
      </c>
      <c r="J177" s="16">
        <v>-1.6762490000000001</v>
      </c>
      <c r="K177" s="16">
        <v>7.6912310000000002</v>
      </c>
      <c r="L177" s="39">
        <v>0</v>
      </c>
    </row>
    <row r="178" spans="1:12" ht="12" x14ac:dyDescent="0.2">
      <c r="A178" s="37" t="s">
        <v>45</v>
      </c>
      <c r="B178" t="s">
        <v>113</v>
      </c>
      <c r="C178" s="16">
        <v>8099.08</v>
      </c>
      <c r="D178" s="38">
        <v>-0.67861099999999996</v>
      </c>
      <c r="E178" s="16">
        <v>-54.961244999999998</v>
      </c>
      <c r="F178" s="16">
        <v>8154.0412450000003</v>
      </c>
      <c r="G178" s="16">
        <v>-274.56</v>
      </c>
      <c r="H178" s="16">
        <v>219.59875500000001</v>
      </c>
      <c r="I178" s="16">
        <v>210.209104</v>
      </c>
      <c r="J178" s="16">
        <v>1.8479049999999999</v>
      </c>
      <c r="K178" s="16">
        <v>-16.107908999999999</v>
      </c>
      <c r="L178" s="39">
        <v>23.649654999999999</v>
      </c>
    </row>
    <row r="179" spans="1:12" ht="12" x14ac:dyDescent="0.2">
      <c r="A179" s="37" t="s">
        <v>45</v>
      </c>
      <c r="B179" t="s">
        <v>114</v>
      </c>
      <c r="C179" s="16">
        <v>1009.22</v>
      </c>
      <c r="D179" s="38">
        <v>-1.0847450000000001</v>
      </c>
      <c r="E179" s="16">
        <v>-10.947466</v>
      </c>
      <c r="F179" s="16">
        <v>1020.167466</v>
      </c>
      <c r="G179" s="16">
        <v>-48.55</v>
      </c>
      <c r="H179" s="16">
        <v>37.602533999999999</v>
      </c>
      <c r="I179" s="16">
        <v>38.649909000000001</v>
      </c>
      <c r="J179" s="16">
        <v>-1.3569310000000001</v>
      </c>
      <c r="K179" s="16">
        <v>0.30955700000000003</v>
      </c>
      <c r="L179" s="39">
        <v>-9.9999999999999995E-7</v>
      </c>
    </row>
    <row r="180" spans="1:12" ht="12" x14ac:dyDescent="0.2">
      <c r="A180" s="37" t="s">
        <v>45</v>
      </c>
      <c r="B180" t="s">
        <v>115</v>
      </c>
      <c r="C180" s="16">
        <v>1.28</v>
      </c>
      <c r="D180" s="38">
        <v>6.8078E-2</v>
      </c>
      <c r="E180" s="16">
        <v>8.7100000000000003E-4</v>
      </c>
      <c r="F180" s="16">
        <v>1.279129</v>
      </c>
      <c r="G180" s="16">
        <v>0</v>
      </c>
      <c r="H180" s="16">
        <v>8.7100000000000003E-4</v>
      </c>
      <c r="I180" s="16">
        <v>0</v>
      </c>
      <c r="J180" s="16">
        <v>5.1199999999999998E-4</v>
      </c>
      <c r="K180" s="16">
        <v>3.59E-4</v>
      </c>
      <c r="L180" s="39">
        <v>0</v>
      </c>
    </row>
    <row r="181" spans="1:12" ht="12" x14ac:dyDescent="0.2">
      <c r="A181" s="37" t="s">
        <v>45</v>
      </c>
      <c r="B181" t="s">
        <v>116</v>
      </c>
      <c r="C181" s="16">
        <v>4.43</v>
      </c>
      <c r="D181" s="38">
        <v>17.931092</v>
      </c>
      <c r="E181" s="16">
        <v>0.79434700000000003</v>
      </c>
      <c r="F181" s="16">
        <v>3.635653</v>
      </c>
      <c r="G181" s="16">
        <v>-4.5199999999999996</v>
      </c>
      <c r="H181" s="16">
        <v>5.3143469999999997</v>
      </c>
      <c r="I181" s="16">
        <v>6.0388260000000002</v>
      </c>
      <c r="J181" s="16">
        <v>-0.63623700000000005</v>
      </c>
      <c r="K181" s="16">
        <v>-2.8858999999999999E-2</v>
      </c>
      <c r="L181" s="39">
        <v>-5.9382999999999998E-2</v>
      </c>
    </row>
    <row r="182" spans="1:12" ht="12" x14ac:dyDescent="0.2">
      <c r="A182" s="37" t="s">
        <v>45</v>
      </c>
      <c r="B182" t="s">
        <v>117</v>
      </c>
      <c r="C182" s="16">
        <v>2654.04</v>
      </c>
      <c r="D182" s="38">
        <v>23.729671</v>
      </c>
      <c r="E182" s="16">
        <v>629.79496600000004</v>
      </c>
      <c r="F182" s="16">
        <v>2024.245034</v>
      </c>
      <c r="G182" s="16">
        <v>662.19</v>
      </c>
      <c r="H182" s="16">
        <v>-32.395034000000003</v>
      </c>
      <c r="I182" s="16">
        <v>-32.773479000000002</v>
      </c>
      <c r="J182" s="16">
        <v>-0.105465</v>
      </c>
      <c r="K182" s="16">
        <v>0.48390899999999998</v>
      </c>
      <c r="L182" s="39">
        <v>9.9999999999999995E-7</v>
      </c>
    </row>
    <row r="183" spans="1:12" ht="12" x14ac:dyDescent="0.2">
      <c r="A183" s="37" t="s">
        <v>46</v>
      </c>
      <c r="B183" t="s">
        <v>113</v>
      </c>
      <c r="C183" s="16">
        <v>433395.17</v>
      </c>
      <c r="D183" s="38">
        <v>-0.67861099999999996</v>
      </c>
      <c r="E183" s="16">
        <v>-2941.0671619999998</v>
      </c>
      <c r="F183" s="16">
        <v>436336.23716199998</v>
      </c>
      <c r="G183" s="16">
        <v>-6251.99</v>
      </c>
      <c r="H183" s="16">
        <v>3310.922838</v>
      </c>
      <c r="I183" s="16">
        <v>2808.4670900000001</v>
      </c>
      <c r="J183" s="16">
        <v>98.884432000000004</v>
      </c>
      <c r="K183" s="16">
        <v>-861.96084699999994</v>
      </c>
      <c r="L183" s="39">
        <v>1265.5321630000001</v>
      </c>
    </row>
    <row r="184" spans="1:12" ht="12" x14ac:dyDescent="0.2">
      <c r="A184" s="37" t="s">
        <v>46</v>
      </c>
      <c r="B184" t="s">
        <v>114</v>
      </c>
      <c r="C184" s="16">
        <v>84349.36</v>
      </c>
      <c r="D184" s="38">
        <v>-1.0847450000000001</v>
      </c>
      <c r="E184" s="16">
        <v>-914.975639</v>
      </c>
      <c r="F184" s="16">
        <v>85264.335638999997</v>
      </c>
      <c r="G184" s="16">
        <v>-2469.7600000000002</v>
      </c>
      <c r="H184" s="16">
        <v>1554.784361</v>
      </c>
      <c r="I184" s="16">
        <v>1648.99416</v>
      </c>
      <c r="J184" s="16">
        <v>-120.08219800000001</v>
      </c>
      <c r="K184" s="16">
        <v>25.872398</v>
      </c>
      <c r="L184" s="39">
        <v>9.9999999999999995E-7</v>
      </c>
    </row>
    <row r="185" spans="1:12" ht="12" x14ac:dyDescent="0.2">
      <c r="A185" s="37" t="s">
        <v>46</v>
      </c>
      <c r="B185" t="s">
        <v>115</v>
      </c>
      <c r="C185" s="16">
        <v>185.19</v>
      </c>
      <c r="D185" s="38">
        <v>6.8078E-2</v>
      </c>
      <c r="E185" s="16">
        <v>0.12607399999999999</v>
      </c>
      <c r="F185" s="16">
        <v>185.06392600000001</v>
      </c>
      <c r="G185" s="16">
        <v>0</v>
      </c>
      <c r="H185" s="16">
        <v>0.12607399999999999</v>
      </c>
      <c r="I185" s="16">
        <v>2.0000000000000002E-5</v>
      </c>
      <c r="J185" s="16">
        <v>7.4088000000000001E-2</v>
      </c>
      <c r="K185" s="16">
        <v>5.1964999999999997E-2</v>
      </c>
      <c r="L185" s="39">
        <v>9.9999999999999995E-7</v>
      </c>
    </row>
    <row r="186" spans="1:12" ht="12" x14ac:dyDescent="0.2">
      <c r="A186" s="37" t="s">
        <v>46</v>
      </c>
      <c r="B186" t="s">
        <v>116</v>
      </c>
      <c r="C186" s="16">
        <v>427.71</v>
      </c>
      <c r="D186" s="38">
        <v>17.931092</v>
      </c>
      <c r="E186" s="16">
        <v>76.693073999999996</v>
      </c>
      <c r="F186" s="16">
        <v>351.01692600000001</v>
      </c>
      <c r="G186" s="16">
        <v>-161.26</v>
      </c>
      <c r="H186" s="16">
        <v>237.95307399999999</v>
      </c>
      <c r="I186" s="16">
        <v>307.90038399999997</v>
      </c>
      <c r="J186" s="16">
        <v>-61.427711000000002</v>
      </c>
      <c r="K186" s="16">
        <v>-2.786305</v>
      </c>
      <c r="L186" s="39">
        <v>-5.7332939999999999</v>
      </c>
    </row>
    <row r="187" spans="1:12" ht="12" x14ac:dyDescent="0.2">
      <c r="A187" s="37" t="s">
        <v>46</v>
      </c>
      <c r="B187" t="s">
        <v>117</v>
      </c>
      <c r="C187" s="16">
        <v>44866.720000000001</v>
      </c>
      <c r="D187" s="38">
        <v>23.729671</v>
      </c>
      <c r="E187" s="16">
        <v>10646.725143</v>
      </c>
      <c r="F187" s="16">
        <v>34219.994856999998</v>
      </c>
      <c r="G187" s="16">
        <v>9084.02</v>
      </c>
      <c r="H187" s="16">
        <v>1562.7051429999999</v>
      </c>
      <c r="I187" s="16">
        <v>1556.3075100000001</v>
      </c>
      <c r="J187" s="16">
        <v>-1.7828870000000001</v>
      </c>
      <c r="K187" s="16">
        <v>8.1805190000000003</v>
      </c>
      <c r="L187" s="39">
        <v>9.9999999999999995E-7</v>
      </c>
    </row>
    <row r="188" spans="1:12" ht="12" x14ac:dyDescent="0.2">
      <c r="A188" s="37" t="s">
        <v>47</v>
      </c>
      <c r="B188" t="s">
        <v>113</v>
      </c>
      <c r="C188" s="16">
        <v>74793.289999999994</v>
      </c>
      <c r="D188" s="38">
        <v>-0.67861099999999996</v>
      </c>
      <c r="E188" s="16">
        <v>-507.55547000000001</v>
      </c>
      <c r="F188" s="16">
        <v>75300.84547</v>
      </c>
      <c r="G188" s="16">
        <v>-1731.42</v>
      </c>
      <c r="H188" s="16">
        <v>1223.8645300000001</v>
      </c>
      <c r="I188" s="16">
        <v>1137.153092</v>
      </c>
      <c r="J188" s="16">
        <v>17.065007999999999</v>
      </c>
      <c r="K188" s="16">
        <v>-148.753129</v>
      </c>
      <c r="L188" s="39">
        <v>218.39955900000001</v>
      </c>
    </row>
    <row r="189" spans="1:12" ht="12" x14ac:dyDescent="0.2">
      <c r="A189" s="37" t="s">
        <v>47</v>
      </c>
      <c r="B189" t="s">
        <v>114</v>
      </c>
      <c r="C189" s="16">
        <v>23841.040000000001</v>
      </c>
      <c r="D189" s="38">
        <v>-1.0847450000000001</v>
      </c>
      <c r="E189" s="16">
        <v>-258.61453799999998</v>
      </c>
      <c r="F189" s="16">
        <v>24099.654537999999</v>
      </c>
      <c r="G189" s="16">
        <v>-922.67</v>
      </c>
      <c r="H189" s="16">
        <v>664.05546200000003</v>
      </c>
      <c r="I189" s="16">
        <v>690.44652900000006</v>
      </c>
      <c r="J189" s="16">
        <v>-33.703806999999998</v>
      </c>
      <c r="K189" s="16">
        <v>7.3127399999999998</v>
      </c>
      <c r="L189" s="39">
        <v>0</v>
      </c>
    </row>
    <row r="190" spans="1:12" ht="12" x14ac:dyDescent="0.2">
      <c r="A190" s="37" t="s">
        <v>47</v>
      </c>
      <c r="B190" t="s">
        <v>115</v>
      </c>
      <c r="C190" s="16">
        <v>96.95</v>
      </c>
      <c r="D190" s="38">
        <v>6.8078E-2</v>
      </c>
      <c r="E190" s="16">
        <v>6.6001000000000004E-2</v>
      </c>
      <c r="F190" s="16">
        <v>96.883999000000003</v>
      </c>
      <c r="G190" s="16">
        <v>0</v>
      </c>
      <c r="H190" s="16">
        <v>6.6001000000000004E-2</v>
      </c>
      <c r="I190" s="16">
        <v>1.1E-5</v>
      </c>
      <c r="J190" s="16">
        <v>3.8786000000000001E-2</v>
      </c>
      <c r="K190" s="16">
        <v>2.7203999999999999E-2</v>
      </c>
      <c r="L190" s="39">
        <v>0</v>
      </c>
    </row>
    <row r="191" spans="1:12" ht="12" x14ac:dyDescent="0.2">
      <c r="A191" s="37" t="s">
        <v>47</v>
      </c>
      <c r="B191" t="s">
        <v>116</v>
      </c>
      <c r="C191" s="16">
        <v>200.75</v>
      </c>
      <c r="D191" s="38">
        <v>17.931092</v>
      </c>
      <c r="E191" s="16">
        <v>35.996667000000002</v>
      </c>
      <c r="F191" s="16">
        <v>164.753333</v>
      </c>
      <c r="G191" s="16">
        <v>-142.61000000000001</v>
      </c>
      <c r="H191" s="16">
        <v>178.60666699999999</v>
      </c>
      <c r="I191" s="16">
        <v>211.43714299999999</v>
      </c>
      <c r="J191" s="16">
        <v>-28.831714999999999</v>
      </c>
      <c r="K191" s="16">
        <v>-1.3077810000000001</v>
      </c>
      <c r="L191" s="39">
        <v>-2.6909800000000001</v>
      </c>
    </row>
    <row r="192" spans="1:12" ht="12" x14ac:dyDescent="0.2">
      <c r="A192" s="37" t="s">
        <v>47</v>
      </c>
      <c r="B192" t="s">
        <v>117</v>
      </c>
      <c r="C192" s="16">
        <v>19692.439999999999</v>
      </c>
      <c r="D192" s="38">
        <v>23.729671</v>
      </c>
      <c r="E192" s="16">
        <v>4672.9512670000004</v>
      </c>
      <c r="F192" s="16">
        <v>15019.488733</v>
      </c>
      <c r="G192" s="16">
        <v>4502.1400000000003</v>
      </c>
      <c r="H192" s="16">
        <v>170.81126699999999</v>
      </c>
      <c r="I192" s="16">
        <v>168.00328300000001</v>
      </c>
      <c r="J192" s="16">
        <v>-0.78252600000000005</v>
      </c>
      <c r="K192" s="16">
        <v>3.590509</v>
      </c>
      <c r="L192" s="39">
        <v>9.9999999999999995E-7</v>
      </c>
    </row>
    <row r="193" spans="1:12" ht="12" x14ac:dyDescent="0.2">
      <c r="A193" s="37" t="s">
        <v>48</v>
      </c>
      <c r="B193" t="s">
        <v>113</v>
      </c>
      <c r="C193" s="16">
        <v>4267542.84</v>
      </c>
      <c r="D193" s="38">
        <v>-0.67861099999999996</v>
      </c>
      <c r="E193" s="16">
        <v>-28960.013819</v>
      </c>
      <c r="F193" s="16">
        <v>4296502.8538189996</v>
      </c>
      <c r="G193" s="16">
        <v>-50893.82</v>
      </c>
      <c r="H193" s="16">
        <v>21933.806181</v>
      </c>
      <c r="I193" s="16">
        <v>16986.239684</v>
      </c>
      <c r="J193" s="16">
        <v>973.69232999999997</v>
      </c>
      <c r="K193" s="16">
        <v>-8487.5307560000001</v>
      </c>
      <c r="L193" s="39">
        <v>12461.404923</v>
      </c>
    </row>
    <row r="194" spans="1:12" ht="12" x14ac:dyDescent="0.2">
      <c r="A194" s="37" t="s">
        <v>48</v>
      </c>
      <c r="B194" t="s">
        <v>114</v>
      </c>
      <c r="C194" s="16">
        <v>692.41</v>
      </c>
      <c r="D194" s="38">
        <v>-1.0847450000000001</v>
      </c>
      <c r="E194" s="16">
        <v>-7.5108839999999999</v>
      </c>
      <c r="F194" s="16">
        <v>699.920884</v>
      </c>
      <c r="G194" s="16">
        <v>-6.02</v>
      </c>
      <c r="H194" s="16">
        <v>-1.4908840000000001</v>
      </c>
      <c r="I194" s="16">
        <v>-0.67340999999999995</v>
      </c>
      <c r="J194" s="16">
        <v>-1.0298560000000001</v>
      </c>
      <c r="K194" s="16">
        <v>0.21238199999999999</v>
      </c>
      <c r="L194" s="39">
        <v>0</v>
      </c>
    </row>
    <row r="195" spans="1:12" ht="12" x14ac:dyDescent="0.2">
      <c r="A195" s="37" t="s">
        <v>48</v>
      </c>
      <c r="B195" t="s">
        <v>115</v>
      </c>
      <c r="C195" s="16">
        <v>0.25</v>
      </c>
      <c r="D195" s="38">
        <v>6.8078E-2</v>
      </c>
      <c r="E195" s="16">
        <v>1.7000000000000001E-4</v>
      </c>
      <c r="F195" s="16">
        <v>0.24983</v>
      </c>
      <c r="G195" s="16">
        <v>0</v>
      </c>
      <c r="H195" s="16">
        <v>1.7000000000000001E-4</v>
      </c>
      <c r="I195" s="16">
        <v>0</v>
      </c>
      <c r="J195" s="16">
        <v>1E-4</v>
      </c>
      <c r="K195" s="16">
        <v>6.9999999999999994E-5</v>
      </c>
      <c r="L195" s="39">
        <v>0</v>
      </c>
    </row>
    <row r="196" spans="1:12" ht="12" x14ac:dyDescent="0.2">
      <c r="A196" s="37" t="s">
        <v>48</v>
      </c>
      <c r="B196" t="s">
        <v>116</v>
      </c>
      <c r="C196" s="16">
        <v>15.47</v>
      </c>
      <c r="D196" s="38">
        <v>17.931092</v>
      </c>
      <c r="E196" s="16">
        <v>2.7739400000000001</v>
      </c>
      <c r="F196" s="16">
        <v>12.696059999999999</v>
      </c>
      <c r="G196" s="16">
        <v>-3.91</v>
      </c>
      <c r="H196" s="16">
        <v>6.6839399999999998</v>
      </c>
      <c r="I196" s="16">
        <v>9.2138899999999992</v>
      </c>
      <c r="J196" s="16">
        <v>-2.2218010000000001</v>
      </c>
      <c r="K196" s="16">
        <v>-0.10077899999999999</v>
      </c>
      <c r="L196" s="39">
        <v>-0.20737</v>
      </c>
    </row>
    <row r="197" spans="1:12" ht="12" x14ac:dyDescent="0.2">
      <c r="A197" s="37" t="s">
        <v>48</v>
      </c>
      <c r="B197" t="s">
        <v>117</v>
      </c>
      <c r="C197" s="16">
        <v>44294.11</v>
      </c>
      <c r="D197" s="38">
        <v>23.729671</v>
      </c>
      <c r="E197" s="16">
        <v>10510.846670999999</v>
      </c>
      <c r="F197" s="16">
        <v>33783.263329000001</v>
      </c>
      <c r="G197" s="16">
        <v>9506.8799999999992</v>
      </c>
      <c r="H197" s="16">
        <v>1003.966671</v>
      </c>
      <c r="I197" s="16">
        <v>997.65068799999995</v>
      </c>
      <c r="J197" s="16">
        <v>-1.760132</v>
      </c>
      <c r="K197" s="16">
        <v>8.0761149999999997</v>
      </c>
      <c r="L197" s="39">
        <v>0</v>
      </c>
    </row>
    <row r="198" spans="1:12" ht="12" x14ac:dyDescent="0.2">
      <c r="A198" s="37" t="s">
        <v>49</v>
      </c>
      <c r="B198" t="s">
        <v>113</v>
      </c>
      <c r="C198" s="16">
        <v>49507.56</v>
      </c>
      <c r="D198" s="38">
        <v>-0.67861099999999996</v>
      </c>
      <c r="E198" s="16">
        <v>-335.96373299999999</v>
      </c>
      <c r="F198" s="16">
        <v>49843.523733000002</v>
      </c>
      <c r="G198" s="16">
        <v>-676.46</v>
      </c>
      <c r="H198" s="16">
        <v>340.49626699999999</v>
      </c>
      <c r="I198" s="16">
        <v>283.099785</v>
      </c>
      <c r="J198" s="16">
        <v>11.295757999999999</v>
      </c>
      <c r="K198" s="16">
        <v>-98.463437999999996</v>
      </c>
      <c r="L198" s="39">
        <v>144.56416200000001</v>
      </c>
    </row>
    <row r="199" spans="1:12" ht="12" x14ac:dyDescent="0.2">
      <c r="A199" s="37" t="s">
        <v>49</v>
      </c>
      <c r="B199" t="s">
        <v>114</v>
      </c>
      <c r="C199" s="16">
        <v>10184.92</v>
      </c>
      <c r="D199" s="38">
        <v>-1.0847450000000001</v>
      </c>
      <c r="E199" s="16">
        <v>-110.480431</v>
      </c>
      <c r="F199" s="16">
        <v>10295.400431</v>
      </c>
      <c r="G199" s="16">
        <v>-295.33999999999997</v>
      </c>
      <c r="H199" s="16">
        <v>184.85956899999999</v>
      </c>
      <c r="I199" s="16">
        <v>196.44870800000001</v>
      </c>
      <c r="J199" s="16">
        <v>-14.713151</v>
      </c>
      <c r="K199" s="16">
        <v>3.1240109999999999</v>
      </c>
      <c r="L199" s="39">
        <v>9.9999999999999995E-7</v>
      </c>
    </row>
    <row r="200" spans="1:12" ht="12" x14ac:dyDescent="0.2">
      <c r="A200" s="37" t="s">
        <v>49</v>
      </c>
      <c r="B200" t="s">
        <v>115</v>
      </c>
      <c r="C200" s="16">
        <v>34.53</v>
      </c>
      <c r="D200" s="38">
        <v>6.8078E-2</v>
      </c>
      <c r="E200" s="16">
        <v>2.3507E-2</v>
      </c>
      <c r="F200" s="16">
        <v>34.506492999999999</v>
      </c>
      <c r="G200" s="16">
        <v>0</v>
      </c>
      <c r="H200" s="16">
        <v>2.3507E-2</v>
      </c>
      <c r="I200" s="16">
        <v>3.9999999999999998E-6</v>
      </c>
      <c r="J200" s="16">
        <v>1.3814E-2</v>
      </c>
      <c r="K200" s="16">
        <v>9.6889999999999997E-3</v>
      </c>
      <c r="L200" s="39">
        <v>0</v>
      </c>
    </row>
    <row r="201" spans="1:12" ht="12" x14ac:dyDescent="0.2">
      <c r="A201" s="37" t="s">
        <v>49</v>
      </c>
      <c r="B201" t="s">
        <v>116</v>
      </c>
      <c r="C201" s="16">
        <v>120.21</v>
      </c>
      <c r="D201" s="38">
        <v>17.931092</v>
      </c>
      <c r="E201" s="16">
        <v>21.554966</v>
      </c>
      <c r="F201" s="16">
        <v>98.655034000000001</v>
      </c>
      <c r="G201" s="16">
        <v>-44.33</v>
      </c>
      <c r="H201" s="16">
        <v>65.884966000000006</v>
      </c>
      <c r="I201" s="16">
        <v>85.544002000000006</v>
      </c>
      <c r="J201" s="16">
        <v>-17.264559999999999</v>
      </c>
      <c r="K201" s="16">
        <v>-0.78310500000000005</v>
      </c>
      <c r="L201" s="39">
        <v>-1.6113710000000001</v>
      </c>
    </row>
    <row r="202" spans="1:12" ht="12" x14ac:dyDescent="0.2">
      <c r="A202" s="37" t="s">
        <v>49</v>
      </c>
      <c r="B202" t="s">
        <v>117</v>
      </c>
      <c r="C202" s="16">
        <v>10904.58</v>
      </c>
      <c r="D202" s="38">
        <v>23.729671</v>
      </c>
      <c r="E202" s="16">
        <v>2587.6209819999999</v>
      </c>
      <c r="F202" s="16">
        <v>8316.9590179999996</v>
      </c>
      <c r="G202" s="16">
        <v>2166.5500000000002</v>
      </c>
      <c r="H202" s="16">
        <v>421.07098200000001</v>
      </c>
      <c r="I202" s="16">
        <v>419.516076</v>
      </c>
      <c r="J202" s="16">
        <v>-0.43331900000000001</v>
      </c>
      <c r="K202" s="16">
        <v>1.9882249999999999</v>
      </c>
      <c r="L202" s="39">
        <v>0</v>
      </c>
    </row>
    <row r="203" spans="1:12" ht="12" x14ac:dyDescent="0.2">
      <c r="A203" s="37" t="s">
        <v>50</v>
      </c>
      <c r="B203" t="s">
        <v>113</v>
      </c>
      <c r="C203" s="16">
        <v>896490.69</v>
      </c>
      <c r="D203" s="38">
        <v>-0.67861099999999996</v>
      </c>
      <c r="E203" s="16">
        <v>-6083.684158</v>
      </c>
      <c r="F203" s="16">
        <v>902574.37415799999</v>
      </c>
      <c r="G203" s="16">
        <v>-7580.69</v>
      </c>
      <c r="H203" s="16">
        <v>1497.005842</v>
      </c>
      <c r="I203" s="16">
        <v>457.66131300000001</v>
      </c>
      <c r="J203" s="16">
        <v>204.545365</v>
      </c>
      <c r="K203" s="16">
        <v>-1782.991428</v>
      </c>
      <c r="L203" s="39">
        <v>2617.7905919999998</v>
      </c>
    </row>
    <row r="204" spans="1:12" ht="12" x14ac:dyDescent="0.2">
      <c r="A204" s="37" t="s">
        <v>50</v>
      </c>
      <c r="B204" t="s">
        <v>114</v>
      </c>
      <c r="C204" s="16">
        <v>4964.68</v>
      </c>
      <c r="D204" s="38">
        <v>-1.0847450000000001</v>
      </c>
      <c r="E204" s="16">
        <v>-53.854128000000003</v>
      </c>
      <c r="F204" s="16">
        <v>5018.5341280000002</v>
      </c>
      <c r="G204" s="16">
        <v>-75.959999999999994</v>
      </c>
      <c r="H204" s="16">
        <v>22.105872000000002</v>
      </c>
      <c r="I204" s="16">
        <v>27.967279000000001</v>
      </c>
      <c r="J204" s="16">
        <v>-7.3842189999999999</v>
      </c>
      <c r="K204" s="16">
        <v>1.5228120000000001</v>
      </c>
      <c r="L204" s="39">
        <v>0</v>
      </c>
    </row>
    <row r="205" spans="1:12" ht="12" x14ac:dyDescent="0.2">
      <c r="A205" s="37" t="s">
        <v>50</v>
      </c>
      <c r="B205" t="s">
        <v>115</v>
      </c>
      <c r="C205" s="16">
        <v>25.46</v>
      </c>
      <c r="D205" s="38">
        <v>6.8078E-2</v>
      </c>
      <c r="E205" s="16">
        <v>1.7333000000000001E-2</v>
      </c>
      <c r="F205" s="16">
        <v>25.442667</v>
      </c>
      <c r="G205" s="16">
        <v>0</v>
      </c>
      <c r="H205" s="16">
        <v>1.7333000000000001E-2</v>
      </c>
      <c r="I205" s="16">
        <v>3.0000000000000001E-6</v>
      </c>
      <c r="J205" s="16">
        <v>1.0186000000000001E-2</v>
      </c>
      <c r="K205" s="16">
        <v>7.1440000000000002E-3</v>
      </c>
      <c r="L205" s="39">
        <v>0</v>
      </c>
    </row>
    <row r="206" spans="1:12" ht="12" x14ac:dyDescent="0.2">
      <c r="A206" s="37" t="s">
        <v>50</v>
      </c>
      <c r="B206" t="s">
        <v>116</v>
      </c>
      <c r="C206" s="16">
        <v>49.06</v>
      </c>
      <c r="D206" s="38">
        <v>17.931092</v>
      </c>
      <c r="E206" s="16">
        <v>8.7969939999999998</v>
      </c>
      <c r="F206" s="16">
        <v>40.263005999999997</v>
      </c>
      <c r="G206" s="16">
        <v>-4.13</v>
      </c>
      <c r="H206" s="16">
        <v>12.926994000000001</v>
      </c>
      <c r="I206" s="16">
        <v>20.950222</v>
      </c>
      <c r="J206" s="16">
        <v>-7.0459969999999998</v>
      </c>
      <c r="K206" s="16">
        <v>-0.3196</v>
      </c>
      <c r="L206" s="39">
        <v>-0.65763099999999997</v>
      </c>
    </row>
    <row r="207" spans="1:12" ht="12" x14ac:dyDescent="0.2">
      <c r="A207" s="37" t="s">
        <v>50</v>
      </c>
      <c r="B207" t="s">
        <v>117</v>
      </c>
      <c r="C207" s="16">
        <v>321.31</v>
      </c>
      <c r="D207" s="38">
        <v>23.729671</v>
      </c>
      <c r="E207" s="16">
        <v>76.245806999999999</v>
      </c>
      <c r="F207" s="16">
        <v>245.06419299999999</v>
      </c>
      <c r="G207" s="16">
        <v>57.26</v>
      </c>
      <c r="H207" s="16">
        <v>18.985807000000001</v>
      </c>
      <c r="I207" s="16">
        <v>18.939990000000002</v>
      </c>
      <c r="J207" s="16">
        <v>-1.2768E-2</v>
      </c>
      <c r="K207" s="16">
        <v>5.8583999999999997E-2</v>
      </c>
      <c r="L207" s="39">
        <v>9.9999999999999995E-7</v>
      </c>
    </row>
    <row r="208" spans="1:12" ht="12" x14ac:dyDescent="0.2">
      <c r="A208" s="37" t="s">
        <v>51</v>
      </c>
      <c r="B208" t="s">
        <v>113</v>
      </c>
      <c r="C208" s="16">
        <v>1022042.12</v>
      </c>
      <c r="D208" s="38">
        <v>-0.67861099999999996</v>
      </c>
      <c r="E208" s="16">
        <v>-6935.689934</v>
      </c>
      <c r="F208" s="16">
        <v>1028977.809934</v>
      </c>
      <c r="G208" s="16">
        <v>-12155.94</v>
      </c>
      <c r="H208" s="16">
        <v>5220.2500659999996</v>
      </c>
      <c r="I208" s="16">
        <v>4035.3477600000001</v>
      </c>
      <c r="J208" s="16">
        <v>233.19146599999999</v>
      </c>
      <c r="K208" s="16">
        <v>-2032.695219</v>
      </c>
      <c r="L208" s="39">
        <v>2984.4060589999999</v>
      </c>
    </row>
    <row r="209" spans="1:12" ht="12" x14ac:dyDescent="0.2">
      <c r="A209" s="37" t="s">
        <v>51</v>
      </c>
      <c r="B209" t="s">
        <v>114</v>
      </c>
      <c r="C209" s="16">
        <v>1564.31</v>
      </c>
      <c r="D209" s="38">
        <v>-1.0847450000000001</v>
      </c>
      <c r="E209" s="16">
        <v>-16.968778</v>
      </c>
      <c r="F209" s="16">
        <v>1581.2787780000001</v>
      </c>
      <c r="G209" s="16">
        <v>-23.94</v>
      </c>
      <c r="H209" s="16">
        <v>6.971222</v>
      </c>
      <c r="I209" s="16">
        <v>8.8180800000000001</v>
      </c>
      <c r="J209" s="16">
        <v>-2.3266770000000001</v>
      </c>
      <c r="K209" s="16">
        <v>0.479819</v>
      </c>
      <c r="L209" s="39">
        <v>0</v>
      </c>
    </row>
    <row r="210" spans="1:12" ht="12" x14ac:dyDescent="0.2">
      <c r="A210" s="37" t="s">
        <v>51</v>
      </c>
      <c r="B210" t="s">
        <v>115</v>
      </c>
      <c r="C210" s="16">
        <v>2.17</v>
      </c>
      <c r="D210" s="38">
        <v>6.8078E-2</v>
      </c>
      <c r="E210" s="16">
        <v>1.477E-3</v>
      </c>
      <c r="F210" s="16">
        <v>2.168523</v>
      </c>
      <c r="G210" s="16">
        <v>0</v>
      </c>
      <c r="H210" s="16">
        <v>1.477E-3</v>
      </c>
      <c r="I210" s="16">
        <v>0</v>
      </c>
      <c r="J210" s="16">
        <v>8.6799999999999996E-4</v>
      </c>
      <c r="K210" s="16">
        <v>6.0899999999999995E-4</v>
      </c>
      <c r="L210" s="39">
        <v>0</v>
      </c>
    </row>
    <row r="211" spans="1:12" ht="12" x14ac:dyDescent="0.2">
      <c r="A211" s="37" t="s">
        <v>51</v>
      </c>
      <c r="B211" t="s">
        <v>116</v>
      </c>
      <c r="C211" s="16">
        <v>75.56</v>
      </c>
      <c r="D211" s="38">
        <v>17.931092</v>
      </c>
      <c r="E211" s="16">
        <v>13.548733</v>
      </c>
      <c r="F211" s="16">
        <v>62.011266999999997</v>
      </c>
      <c r="G211" s="16">
        <v>-6.37</v>
      </c>
      <c r="H211" s="16">
        <v>19.918733</v>
      </c>
      <c r="I211" s="16">
        <v>32.275748</v>
      </c>
      <c r="J211" s="16">
        <v>-10.851927</v>
      </c>
      <c r="K211" s="16">
        <v>-0.492234</v>
      </c>
      <c r="L211" s="39">
        <v>-1.0128539999999999</v>
      </c>
    </row>
    <row r="212" spans="1:12" ht="12" x14ac:dyDescent="0.2">
      <c r="A212" s="37" t="s">
        <v>51</v>
      </c>
      <c r="B212" t="s">
        <v>117</v>
      </c>
      <c r="C212" s="16">
        <v>1129.46</v>
      </c>
      <c r="D212" s="38">
        <v>23.729671</v>
      </c>
      <c r="E212" s="16">
        <v>268.01714500000003</v>
      </c>
      <c r="F212" s="16">
        <v>861.44285500000001</v>
      </c>
      <c r="G212" s="16">
        <v>201.27</v>
      </c>
      <c r="H212" s="16">
        <v>66.747145000000003</v>
      </c>
      <c r="I212" s="16">
        <v>66.586093000000005</v>
      </c>
      <c r="J212" s="16">
        <v>-4.4881999999999998E-2</v>
      </c>
      <c r="K212" s="16">
        <v>0.20593400000000001</v>
      </c>
      <c r="L212" s="39">
        <v>0</v>
      </c>
    </row>
    <row r="213" spans="1:12" ht="12" x14ac:dyDescent="0.2">
      <c r="A213" s="37" t="s">
        <v>52</v>
      </c>
      <c r="B213" t="s">
        <v>113</v>
      </c>
      <c r="C213" s="16">
        <v>21216827.420000002</v>
      </c>
      <c r="D213" s="38">
        <v>-0.67861099999999996</v>
      </c>
      <c r="E213" s="16">
        <v>-143979.718146</v>
      </c>
      <c r="F213" s="16">
        <v>21360807.138146002</v>
      </c>
      <c r="G213" s="16">
        <v>-233468.83</v>
      </c>
      <c r="H213" s="16">
        <v>89489.111854000002</v>
      </c>
      <c r="I213" s="16">
        <v>64891.429194999997</v>
      </c>
      <c r="J213" s="16">
        <v>4840.8798459999998</v>
      </c>
      <c r="K213" s="16">
        <v>-42197.227310000002</v>
      </c>
      <c r="L213" s="39">
        <v>61954.030122999997</v>
      </c>
    </row>
    <row r="214" spans="1:12" ht="12" x14ac:dyDescent="0.2">
      <c r="A214" s="37" t="s">
        <v>52</v>
      </c>
      <c r="B214" t="s">
        <v>114</v>
      </c>
      <c r="C214" s="16">
        <v>6042647.0899999999</v>
      </c>
      <c r="D214" s="38">
        <v>-1.0847450000000001</v>
      </c>
      <c r="E214" s="16">
        <v>-65547.324582000001</v>
      </c>
      <c r="F214" s="16">
        <v>6108194.4145820001</v>
      </c>
      <c r="G214" s="16">
        <v>-125693.64</v>
      </c>
      <c r="H214" s="16">
        <v>60146.315417999998</v>
      </c>
      <c r="I214" s="16">
        <v>67087.767649999994</v>
      </c>
      <c r="J214" s="16">
        <v>-8794.9076270000005</v>
      </c>
      <c r="K214" s="16">
        <v>1853.455395</v>
      </c>
      <c r="L214" s="39">
        <v>0</v>
      </c>
    </row>
    <row r="215" spans="1:12" ht="12" x14ac:dyDescent="0.2">
      <c r="A215" s="37" t="s">
        <v>52</v>
      </c>
      <c r="B215" t="s">
        <v>115</v>
      </c>
      <c r="C215" s="16">
        <v>21594.85</v>
      </c>
      <c r="D215" s="38">
        <v>6.8078E-2</v>
      </c>
      <c r="E215" s="16">
        <v>14.701242000000001</v>
      </c>
      <c r="F215" s="16">
        <v>21580.148757999999</v>
      </c>
      <c r="G215" s="16">
        <v>0</v>
      </c>
      <c r="H215" s="16">
        <v>14.701242000000001</v>
      </c>
      <c r="I215" s="16">
        <v>2.395E-3</v>
      </c>
      <c r="J215" s="16">
        <v>8.6392749999999996</v>
      </c>
      <c r="K215" s="16">
        <v>6.0595720000000002</v>
      </c>
      <c r="L215" s="39">
        <v>0</v>
      </c>
    </row>
    <row r="216" spans="1:12" ht="12" x14ac:dyDescent="0.2">
      <c r="A216" s="37" t="s">
        <v>52</v>
      </c>
      <c r="B216" t="s">
        <v>116</v>
      </c>
      <c r="C216" s="16">
        <v>56249.47</v>
      </c>
      <c r="D216" s="38">
        <v>17.931092</v>
      </c>
      <c r="E216" s="16">
        <v>10086.144259999999</v>
      </c>
      <c r="F216" s="16">
        <v>46163.32574</v>
      </c>
      <c r="G216" s="16">
        <v>-16844.37</v>
      </c>
      <c r="H216" s="16">
        <v>26930.51426</v>
      </c>
      <c r="I216" s="16">
        <v>36129.502228999998</v>
      </c>
      <c r="J216" s="16">
        <v>-8078.5489520000001</v>
      </c>
      <c r="K216" s="16">
        <v>-366.435723</v>
      </c>
      <c r="L216" s="39">
        <v>-754.00329399999998</v>
      </c>
    </row>
    <row r="217" spans="1:12" ht="12" x14ac:dyDescent="0.2">
      <c r="A217" s="37" t="s">
        <v>52</v>
      </c>
      <c r="B217" t="s">
        <v>117</v>
      </c>
      <c r="C217" s="16">
        <v>44806.13</v>
      </c>
      <c r="D217" s="38">
        <v>23.729671</v>
      </c>
      <c r="E217" s="16">
        <v>10632.347334</v>
      </c>
      <c r="F217" s="16">
        <v>34173.782665999999</v>
      </c>
      <c r="G217" s="16">
        <v>8921.3799999999992</v>
      </c>
      <c r="H217" s="16">
        <v>1710.9673339999999</v>
      </c>
      <c r="I217" s="16">
        <v>1704.5783409999999</v>
      </c>
      <c r="J217" s="16">
        <v>-1.780478</v>
      </c>
      <c r="K217" s="16">
        <v>8.1694709999999997</v>
      </c>
      <c r="L217" s="39">
        <v>0</v>
      </c>
    </row>
    <row r="218" spans="1:12" ht="12" x14ac:dyDescent="0.2">
      <c r="A218" s="37" t="s">
        <v>53</v>
      </c>
      <c r="B218" t="s">
        <v>113</v>
      </c>
      <c r="C218" s="16">
        <v>1411235.55</v>
      </c>
      <c r="D218" s="38">
        <v>-0.67861099999999996</v>
      </c>
      <c r="E218" s="16">
        <v>-9576.7992410000006</v>
      </c>
      <c r="F218" s="16">
        <v>1420812.3492409999</v>
      </c>
      <c r="G218" s="16">
        <v>-19297.21</v>
      </c>
      <c r="H218" s="16">
        <v>9720.4107590000003</v>
      </c>
      <c r="I218" s="16">
        <v>8084.2978979999998</v>
      </c>
      <c r="J218" s="16">
        <v>321.99072899999999</v>
      </c>
      <c r="K218" s="16">
        <v>-2806.7451420000002</v>
      </c>
      <c r="L218" s="39">
        <v>4120.8672740000002</v>
      </c>
    </row>
    <row r="219" spans="1:12" ht="12" x14ac:dyDescent="0.2">
      <c r="A219" s="37" t="s">
        <v>53</v>
      </c>
      <c r="B219" t="s">
        <v>114</v>
      </c>
      <c r="C219" s="16">
        <v>245383.66</v>
      </c>
      <c r="D219" s="38">
        <v>-1.0847450000000001</v>
      </c>
      <c r="E219" s="16">
        <v>-2661.7874860000002</v>
      </c>
      <c r="F219" s="16">
        <v>248045.44748599999</v>
      </c>
      <c r="G219" s="16">
        <v>-5895.05</v>
      </c>
      <c r="H219" s="16">
        <v>3233.262514</v>
      </c>
      <c r="I219" s="16">
        <v>3514.5241070000002</v>
      </c>
      <c r="J219" s="16">
        <v>-356.52789000000001</v>
      </c>
      <c r="K219" s="16">
        <v>75.266296999999994</v>
      </c>
      <c r="L219" s="39">
        <v>0</v>
      </c>
    </row>
    <row r="220" spans="1:12" ht="12" x14ac:dyDescent="0.2">
      <c r="A220" s="37" t="s">
        <v>53</v>
      </c>
      <c r="B220" t="s">
        <v>115</v>
      </c>
      <c r="C220" s="16">
        <v>874.35</v>
      </c>
      <c r="D220" s="38">
        <v>6.8078E-2</v>
      </c>
      <c r="E220" s="16">
        <v>0.59523599999999999</v>
      </c>
      <c r="F220" s="16">
        <v>873.75476400000002</v>
      </c>
      <c r="G220" s="16">
        <v>0</v>
      </c>
      <c r="H220" s="16">
        <v>0.59523599999999999</v>
      </c>
      <c r="I220" s="16">
        <v>9.7E-5</v>
      </c>
      <c r="J220" s="16">
        <v>0.34979399999999999</v>
      </c>
      <c r="K220" s="16">
        <v>0.24534500000000001</v>
      </c>
      <c r="L220" s="39">
        <v>0</v>
      </c>
    </row>
    <row r="221" spans="1:12" ht="12" x14ac:dyDescent="0.2">
      <c r="A221" s="37" t="s">
        <v>53</v>
      </c>
      <c r="B221" t="s">
        <v>116</v>
      </c>
      <c r="C221" s="16">
        <v>2049.5</v>
      </c>
      <c r="D221" s="38">
        <v>17.931092</v>
      </c>
      <c r="E221" s="16">
        <v>367.49773199999998</v>
      </c>
      <c r="F221" s="16">
        <v>1682.002268</v>
      </c>
      <c r="G221" s="16">
        <v>-821.21</v>
      </c>
      <c r="H221" s="16">
        <v>1188.7077320000001</v>
      </c>
      <c r="I221" s="16">
        <v>1523.8811270000001</v>
      </c>
      <c r="J221" s="16">
        <v>-294.34919300000001</v>
      </c>
      <c r="K221" s="16">
        <v>-13.351414999999999</v>
      </c>
      <c r="L221" s="39">
        <v>-27.472787</v>
      </c>
    </row>
    <row r="222" spans="1:12" ht="12" x14ac:dyDescent="0.2">
      <c r="A222" s="37" t="s">
        <v>53</v>
      </c>
      <c r="B222" t="s">
        <v>117</v>
      </c>
      <c r="C222" s="16">
        <v>2028.27</v>
      </c>
      <c r="D222" s="38">
        <v>23.729671</v>
      </c>
      <c r="E222" s="16">
        <v>481.30180200000001</v>
      </c>
      <c r="F222" s="16">
        <v>1546.968198</v>
      </c>
      <c r="G222" s="16">
        <v>406.61</v>
      </c>
      <c r="H222" s="16">
        <v>74.691801999999996</v>
      </c>
      <c r="I222" s="16">
        <v>74.402586999999997</v>
      </c>
      <c r="J222" s="16">
        <v>-8.0598000000000003E-2</v>
      </c>
      <c r="K222" s="16">
        <v>0.369813</v>
      </c>
      <c r="L222" s="39">
        <v>0</v>
      </c>
    </row>
    <row r="223" spans="1:12" ht="12" x14ac:dyDescent="0.2">
      <c r="A223" s="37" t="s">
        <v>54</v>
      </c>
      <c r="B223" t="s">
        <v>113</v>
      </c>
      <c r="C223" s="16">
        <v>79378.259999999995</v>
      </c>
      <c r="D223" s="38">
        <v>-0.67861099999999996</v>
      </c>
      <c r="E223" s="16">
        <v>-538.669579</v>
      </c>
      <c r="F223" s="16">
        <v>79916.929579000003</v>
      </c>
      <c r="G223" s="16">
        <v>-1090.1500000000001</v>
      </c>
      <c r="H223" s="16">
        <v>551.48042099999998</v>
      </c>
      <c r="I223" s="16">
        <v>459.45340800000002</v>
      </c>
      <c r="J223" s="16">
        <v>18.111125000000001</v>
      </c>
      <c r="K223" s="16">
        <v>-157.87197699999999</v>
      </c>
      <c r="L223" s="39">
        <v>231.78786500000001</v>
      </c>
    </row>
    <row r="224" spans="1:12" ht="12" x14ac:dyDescent="0.2">
      <c r="A224" s="37" t="s">
        <v>54</v>
      </c>
      <c r="B224" t="s">
        <v>114</v>
      </c>
      <c r="C224" s="16">
        <v>15416.86</v>
      </c>
      <c r="D224" s="38">
        <v>-1.0847450000000001</v>
      </c>
      <c r="E224" s="16">
        <v>-167.23365000000001</v>
      </c>
      <c r="F224" s="16">
        <v>15584.093650000001</v>
      </c>
      <c r="G224" s="16">
        <v>-352.02</v>
      </c>
      <c r="H224" s="16">
        <v>184.78635</v>
      </c>
      <c r="I224" s="16">
        <v>202.53444999999999</v>
      </c>
      <c r="J224" s="16">
        <v>-22.476897999999998</v>
      </c>
      <c r="K224" s="16">
        <v>4.7287990000000004</v>
      </c>
      <c r="L224" s="39">
        <v>-9.9999999999999995E-7</v>
      </c>
    </row>
    <row r="225" spans="1:12" ht="12" x14ac:dyDescent="0.2">
      <c r="A225" s="37" t="s">
        <v>54</v>
      </c>
      <c r="B225" t="s">
        <v>115</v>
      </c>
      <c r="C225" s="16">
        <v>27.7</v>
      </c>
      <c r="D225" s="38">
        <v>6.8078E-2</v>
      </c>
      <c r="E225" s="16">
        <v>1.8856999999999999E-2</v>
      </c>
      <c r="F225" s="16">
        <v>27.681142999999999</v>
      </c>
      <c r="G225" s="16">
        <v>0</v>
      </c>
      <c r="H225" s="16">
        <v>1.8856999999999999E-2</v>
      </c>
      <c r="I225" s="16">
        <v>3.0000000000000001E-6</v>
      </c>
      <c r="J225" s="16">
        <v>1.1082E-2</v>
      </c>
      <c r="K225" s="16">
        <v>7.7730000000000004E-3</v>
      </c>
      <c r="L225" s="39">
        <v>-9.9999999999999995E-7</v>
      </c>
    </row>
    <row r="226" spans="1:12" ht="12" x14ac:dyDescent="0.2">
      <c r="A226" s="37" t="s">
        <v>54</v>
      </c>
      <c r="B226" t="s">
        <v>116</v>
      </c>
      <c r="C226" s="16">
        <v>60.42</v>
      </c>
      <c r="D226" s="38">
        <v>17.931092</v>
      </c>
      <c r="E226" s="16">
        <v>10.833966</v>
      </c>
      <c r="F226" s="16">
        <v>49.586033999999998</v>
      </c>
      <c r="G226" s="16">
        <v>-19.45</v>
      </c>
      <c r="H226" s="16">
        <v>30.283965999999999</v>
      </c>
      <c r="I226" s="16">
        <v>40.164999000000002</v>
      </c>
      <c r="J226" s="16">
        <v>-8.6775199999999995</v>
      </c>
      <c r="K226" s="16">
        <v>-0.39360499999999998</v>
      </c>
      <c r="L226" s="39">
        <v>-0.80990799999999996</v>
      </c>
    </row>
    <row r="227" spans="1:12" ht="12" x14ac:dyDescent="0.2">
      <c r="A227" s="37" t="s">
        <v>54</v>
      </c>
      <c r="B227" t="s">
        <v>117</v>
      </c>
      <c r="C227" s="16">
        <v>38698.07</v>
      </c>
      <c r="D227" s="38">
        <v>23.729671</v>
      </c>
      <c r="E227" s="16">
        <v>9182.9247780000005</v>
      </c>
      <c r="F227" s="16">
        <v>29515.145221999999</v>
      </c>
      <c r="G227" s="16">
        <v>7820.37</v>
      </c>
      <c r="H227" s="16">
        <v>1362.5547779999999</v>
      </c>
      <c r="I227" s="16">
        <v>1357.0367450000001</v>
      </c>
      <c r="J227" s="16">
        <v>-1.53776</v>
      </c>
      <c r="K227" s="16">
        <v>7.0557930000000004</v>
      </c>
      <c r="L227" s="39">
        <v>0</v>
      </c>
    </row>
    <row r="228" spans="1:12" ht="12" x14ac:dyDescent="0.2">
      <c r="A228" s="37" t="s">
        <v>10</v>
      </c>
      <c r="B228" t="s">
        <v>113</v>
      </c>
      <c r="C228" s="16">
        <v>98936.63</v>
      </c>
      <c r="D228" s="38">
        <v>-0.67861099999999996</v>
      </c>
      <c r="E228" s="16">
        <v>-671.39482399999997</v>
      </c>
      <c r="F228" s="16">
        <v>99608.024823999993</v>
      </c>
      <c r="G228" s="16">
        <v>-1009.33</v>
      </c>
      <c r="H228" s="16">
        <v>337.93517600000001</v>
      </c>
      <c r="I228" s="16">
        <v>223.23321000000001</v>
      </c>
      <c r="J228" s="16">
        <v>22.573608</v>
      </c>
      <c r="K228" s="16">
        <v>-196.77077</v>
      </c>
      <c r="L228" s="39">
        <v>288.89912800000002</v>
      </c>
    </row>
    <row r="229" spans="1:12" ht="12" x14ac:dyDescent="0.2">
      <c r="A229" s="37" t="s">
        <v>10</v>
      </c>
      <c r="B229" t="s">
        <v>114</v>
      </c>
      <c r="C229" s="16">
        <v>14728.11</v>
      </c>
      <c r="D229" s="38">
        <v>-1.0847450000000001</v>
      </c>
      <c r="E229" s="16">
        <v>-159.76246699999999</v>
      </c>
      <c r="F229" s="16">
        <v>14887.872466999999</v>
      </c>
      <c r="G229" s="16">
        <v>-377.17</v>
      </c>
      <c r="H229" s="16">
        <v>217.407533</v>
      </c>
      <c r="I229" s="16">
        <v>234.42174700000001</v>
      </c>
      <c r="J229" s="16">
        <v>-21.531753999999999</v>
      </c>
      <c r="K229" s="16">
        <v>4.5175390000000002</v>
      </c>
      <c r="L229" s="39">
        <v>9.9999999999999995E-7</v>
      </c>
    </row>
    <row r="230" spans="1:12" ht="12" x14ac:dyDescent="0.2">
      <c r="A230" s="37" t="s">
        <v>10</v>
      </c>
      <c r="B230" t="s">
        <v>115</v>
      </c>
      <c r="C230" s="16">
        <v>61.09</v>
      </c>
      <c r="D230" s="38">
        <v>6.8078E-2</v>
      </c>
      <c r="E230" s="16">
        <v>4.1588E-2</v>
      </c>
      <c r="F230" s="16">
        <v>61.048411999999999</v>
      </c>
      <c r="G230" s="16">
        <v>0</v>
      </c>
      <c r="H230" s="16">
        <v>4.1588E-2</v>
      </c>
      <c r="I230" s="16">
        <v>6.0000000000000002E-6</v>
      </c>
      <c r="J230" s="16">
        <v>2.444E-2</v>
      </c>
      <c r="K230" s="16">
        <v>1.7142000000000001E-2</v>
      </c>
      <c r="L230" s="39">
        <v>0</v>
      </c>
    </row>
    <row r="231" spans="1:12" ht="12" x14ac:dyDescent="0.2">
      <c r="A231" s="37" t="s">
        <v>10</v>
      </c>
      <c r="B231" t="s">
        <v>116</v>
      </c>
      <c r="C231" s="16">
        <v>242.11</v>
      </c>
      <c r="D231" s="38">
        <v>17.931092</v>
      </c>
      <c r="E231" s="16">
        <v>43.412967000000002</v>
      </c>
      <c r="F231" s="16">
        <v>198.697033</v>
      </c>
      <c r="G231" s="16">
        <v>-75.19</v>
      </c>
      <c r="H231" s="16">
        <v>118.60296700000001</v>
      </c>
      <c r="I231" s="16">
        <v>158.19741999999999</v>
      </c>
      <c r="J231" s="16">
        <v>-34.771839</v>
      </c>
      <c r="K231" s="16">
        <v>-1.5772200000000001</v>
      </c>
      <c r="L231" s="39">
        <v>-3.2453940000000001</v>
      </c>
    </row>
    <row r="232" spans="1:12" ht="12" x14ac:dyDescent="0.2">
      <c r="A232" s="37" t="s">
        <v>10</v>
      </c>
      <c r="B232" t="s">
        <v>117</v>
      </c>
      <c r="C232" s="16">
        <v>6064.21</v>
      </c>
      <c r="D232" s="38">
        <v>23.729671</v>
      </c>
      <c r="E232" s="16">
        <v>1439.0170949999999</v>
      </c>
      <c r="F232" s="16">
        <v>4625.1929049999999</v>
      </c>
      <c r="G232" s="16">
        <v>1170.51</v>
      </c>
      <c r="H232" s="16">
        <v>268.50709499999999</v>
      </c>
      <c r="I232" s="16">
        <v>267.64238699999999</v>
      </c>
      <c r="J232" s="16">
        <v>-0.24097499999999999</v>
      </c>
      <c r="K232" s="16">
        <v>1.105683</v>
      </c>
      <c r="L232" s="39">
        <v>0</v>
      </c>
    </row>
    <row r="233" spans="1:12" ht="12" x14ac:dyDescent="0.2">
      <c r="A233" s="37" t="s">
        <v>55</v>
      </c>
      <c r="B233" t="s">
        <v>113</v>
      </c>
      <c r="C233" s="16">
        <v>112727.46</v>
      </c>
      <c r="D233" s="38">
        <v>-0.67861099999999996</v>
      </c>
      <c r="E233" s="16">
        <v>-764.980909</v>
      </c>
      <c r="F233" s="16">
        <v>113492.440909</v>
      </c>
      <c r="G233" s="16">
        <v>-1277.21</v>
      </c>
      <c r="H233" s="16">
        <v>512.22909100000004</v>
      </c>
      <c r="I233" s="16">
        <v>381.53875599999998</v>
      </c>
      <c r="J233" s="16">
        <v>25.720154999999998</v>
      </c>
      <c r="K233" s="16">
        <v>-224.19875300000001</v>
      </c>
      <c r="L233" s="39">
        <v>329.16893299999998</v>
      </c>
    </row>
    <row r="234" spans="1:12" ht="12" x14ac:dyDescent="0.2">
      <c r="A234" s="37" t="s">
        <v>55</v>
      </c>
      <c r="B234" t="s">
        <v>114</v>
      </c>
      <c r="C234" s="16">
        <v>12406.14</v>
      </c>
      <c r="D234" s="38">
        <v>-1.0847450000000001</v>
      </c>
      <c r="E234" s="16">
        <v>-134.57500899999999</v>
      </c>
      <c r="F234" s="16">
        <v>12540.715009</v>
      </c>
      <c r="G234" s="16">
        <v>-225.3</v>
      </c>
      <c r="H234" s="16">
        <v>90.724991000000003</v>
      </c>
      <c r="I234" s="16">
        <v>105.151444</v>
      </c>
      <c r="J234" s="16">
        <v>-18.231777000000001</v>
      </c>
      <c r="K234" s="16">
        <v>3.8053240000000002</v>
      </c>
      <c r="L234" s="39">
        <v>0</v>
      </c>
    </row>
    <row r="235" spans="1:12" ht="12" x14ac:dyDescent="0.2">
      <c r="A235" s="37" t="s">
        <v>55</v>
      </c>
      <c r="B235" t="s">
        <v>115</v>
      </c>
      <c r="C235" s="16">
        <v>37.36</v>
      </c>
      <c r="D235" s="38">
        <v>6.8078E-2</v>
      </c>
      <c r="E235" s="16">
        <v>2.5433999999999998E-2</v>
      </c>
      <c r="F235" s="16">
        <v>37.334566000000002</v>
      </c>
      <c r="G235" s="16">
        <v>0</v>
      </c>
      <c r="H235" s="16">
        <v>2.5433999999999998E-2</v>
      </c>
      <c r="I235" s="16">
        <v>3.9999999999999998E-6</v>
      </c>
      <c r="J235" s="16">
        <v>1.4945999999999999E-2</v>
      </c>
      <c r="K235" s="16">
        <v>1.0482999999999999E-2</v>
      </c>
      <c r="L235" s="39">
        <v>9.9999999999999995E-7</v>
      </c>
    </row>
    <row r="236" spans="1:12" ht="12" x14ac:dyDescent="0.2">
      <c r="A236" s="37" t="s">
        <v>55</v>
      </c>
      <c r="B236" t="s">
        <v>116</v>
      </c>
      <c r="C236" s="16">
        <v>81.64</v>
      </c>
      <c r="D236" s="38">
        <v>17.931092</v>
      </c>
      <c r="E236" s="16">
        <v>14.638944</v>
      </c>
      <c r="F236" s="16">
        <v>67.001056000000005</v>
      </c>
      <c r="G236" s="16">
        <v>-21.45</v>
      </c>
      <c r="H236" s="16">
        <v>36.088943999999998</v>
      </c>
      <c r="I236" s="16">
        <v>49.440275999999997</v>
      </c>
      <c r="J236" s="16">
        <v>-11.725137</v>
      </c>
      <c r="K236" s="16">
        <v>-0.53184200000000004</v>
      </c>
      <c r="L236" s="39">
        <v>-1.0943529999999999</v>
      </c>
    </row>
    <row r="237" spans="1:12" ht="12" x14ac:dyDescent="0.2">
      <c r="A237" s="37" t="s">
        <v>55</v>
      </c>
      <c r="B237" t="s">
        <v>117</v>
      </c>
      <c r="C237" s="16">
        <v>37720.53</v>
      </c>
      <c r="D237" s="38">
        <v>23.729671</v>
      </c>
      <c r="E237" s="16">
        <v>8950.9577499999996</v>
      </c>
      <c r="F237" s="16">
        <v>28769.572250000001</v>
      </c>
      <c r="G237" s="16">
        <v>6698.78</v>
      </c>
      <c r="H237" s="16">
        <v>2252.1777499999998</v>
      </c>
      <c r="I237" s="16">
        <v>2246.7991069999998</v>
      </c>
      <c r="J237" s="16">
        <v>-1.498915</v>
      </c>
      <c r="K237" s="16">
        <v>6.8775589999999998</v>
      </c>
      <c r="L237" s="39">
        <v>-9.9999999999999995E-7</v>
      </c>
    </row>
    <row r="238" spans="1:12" ht="12" x14ac:dyDescent="0.2">
      <c r="A238" s="37" t="s">
        <v>56</v>
      </c>
      <c r="B238" t="s">
        <v>113</v>
      </c>
      <c r="C238" s="16">
        <v>8622528.9399999995</v>
      </c>
      <c r="D238" s="38">
        <v>-0.67861099999999996</v>
      </c>
      <c r="E238" s="16">
        <v>-58513.427192000003</v>
      </c>
      <c r="F238" s="16">
        <v>8681042.3671920002</v>
      </c>
      <c r="G238" s="16">
        <v>-107011.59</v>
      </c>
      <c r="H238" s="16">
        <v>48498.162808000001</v>
      </c>
      <c r="I238" s="16">
        <v>38501.652661</v>
      </c>
      <c r="J238" s="16">
        <v>1967.335914</v>
      </c>
      <c r="K238" s="16">
        <v>-17148.973620000001</v>
      </c>
      <c r="L238" s="39">
        <v>25178.147852999999</v>
      </c>
    </row>
    <row r="239" spans="1:12" ht="12" x14ac:dyDescent="0.2">
      <c r="A239" s="37" t="s">
        <v>56</v>
      </c>
      <c r="B239" t="s">
        <v>114</v>
      </c>
      <c r="C239" s="16">
        <v>2935722</v>
      </c>
      <c r="D239" s="38">
        <v>-1.0847450000000001</v>
      </c>
      <c r="E239" s="16">
        <v>-31845.103636</v>
      </c>
      <c r="F239" s="16">
        <v>2967567.1036359998</v>
      </c>
      <c r="G239" s="16">
        <v>-63289.16</v>
      </c>
      <c r="H239" s="16">
        <v>31444.056364</v>
      </c>
      <c r="I239" s="16">
        <v>34820.480210000002</v>
      </c>
      <c r="J239" s="16">
        <v>-4276.8950629999999</v>
      </c>
      <c r="K239" s="16">
        <v>900.47121700000002</v>
      </c>
      <c r="L239" s="39">
        <v>0</v>
      </c>
    </row>
    <row r="240" spans="1:12" ht="12" x14ac:dyDescent="0.2">
      <c r="A240" s="37" t="s">
        <v>56</v>
      </c>
      <c r="B240" t="s">
        <v>115</v>
      </c>
      <c r="C240" s="16">
        <v>10425.290000000001</v>
      </c>
      <c r="D240" s="38">
        <v>6.8078E-2</v>
      </c>
      <c r="E240" s="16">
        <v>7.0972809999999997</v>
      </c>
      <c r="F240" s="16">
        <v>10418.192719000001</v>
      </c>
      <c r="G240" s="16">
        <v>0</v>
      </c>
      <c r="H240" s="16">
        <v>7.0972809999999997</v>
      </c>
      <c r="I240" s="16">
        <v>1.1559999999999999E-3</v>
      </c>
      <c r="J240" s="16">
        <v>4.1707599999999996</v>
      </c>
      <c r="K240" s="16">
        <v>2.9253640000000001</v>
      </c>
      <c r="L240" s="39">
        <v>9.9999999999999995E-7</v>
      </c>
    </row>
    <row r="241" spans="1:12" ht="12" x14ac:dyDescent="0.2">
      <c r="A241" s="37" t="s">
        <v>56</v>
      </c>
      <c r="B241" t="s">
        <v>116</v>
      </c>
      <c r="C241" s="16">
        <v>27396.59</v>
      </c>
      <c r="D241" s="38">
        <v>17.931092</v>
      </c>
      <c r="E241" s="16">
        <v>4912.5077799999999</v>
      </c>
      <c r="F241" s="16">
        <v>22484.08222</v>
      </c>
      <c r="G241" s="16">
        <v>-8751.14</v>
      </c>
      <c r="H241" s="16">
        <v>13663.647779999999</v>
      </c>
      <c r="I241" s="16">
        <v>18144.061581999998</v>
      </c>
      <c r="J241" s="16">
        <v>-3934.6982899999998</v>
      </c>
      <c r="K241" s="16">
        <v>-178.47438</v>
      </c>
      <c r="L241" s="39">
        <v>-367.24113199999999</v>
      </c>
    </row>
    <row r="242" spans="1:12" ht="12" x14ac:dyDescent="0.2">
      <c r="A242" s="37" t="s">
        <v>56</v>
      </c>
      <c r="B242" t="s">
        <v>117</v>
      </c>
      <c r="C242" s="16">
        <v>12633.09</v>
      </c>
      <c r="D242" s="38">
        <v>23.729671</v>
      </c>
      <c r="E242" s="16">
        <v>2997.7907209999998</v>
      </c>
      <c r="F242" s="16">
        <v>9635.2992790000008</v>
      </c>
      <c r="G242" s="16">
        <v>2510.7399999999998</v>
      </c>
      <c r="H242" s="16">
        <v>487.05072100000001</v>
      </c>
      <c r="I242" s="16">
        <v>485.24934500000001</v>
      </c>
      <c r="J242" s="16">
        <v>-0.50200599999999995</v>
      </c>
      <c r="K242" s="16">
        <v>2.3033830000000002</v>
      </c>
      <c r="L242" s="39">
        <v>-9.9999999999999995E-7</v>
      </c>
    </row>
    <row r="243" spans="1:12" ht="12" x14ac:dyDescent="0.2">
      <c r="A243" s="37" t="s">
        <v>57</v>
      </c>
      <c r="B243" t="s">
        <v>113</v>
      </c>
      <c r="C243" s="16">
        <v>80591.820000000007</v>
      </c>
      <c r="D243" s="38">
        <v>-0.67861099999999996</v>
      </c>
      <c r="E243" s="16">
        <v>-546.90493100000003</v>
      </c>
      <c r="F243" s="16">
        <v>81138.724931000004</v>
      </c>
      <c r="G243" s="16">
        <v>-802.72</v>
      </c>
      <c r="H243" s="16">
        <v>255.81506899999999</v>
      </c>
      <c r="I243" s="16">
        <v>162.38111799999999</v>
      </c>
      <c r="J243" s="16">
        <v>18.388013999999998</v>
      </c>
      <c r="K243" s="16">
        <v>-160.285573</v>
      </c>
      <c r="L243" s="39">
        <v>235.33151000000001</v>
      </c>
    </row>
    <row r="244" spans="1:12" ht="12" x14ac:dyDescent="0.2">
      <c r="A244" s="37" t="s">
        <v>57</v>
      </c>
      <c r="B244" t="s">
        <v>114</v>
      </c>
      <c r="C244" s="16">
        <v>5751.22</v>
      </c>
      <c r="D244" s="38">
        <v>-1.0847450000000001</v>
      </c>
      <c r="E244" s="16">
        <v>-62.386082999999999</v>
      </c>
      <c r="F244" s="16">
        <v>5813.6060829999997</v>
      </c>
      <c r="G244" s="16">
        <v>-86.04</v>
      </c>
      <c r="H244" s="16">
        <v>23.653917</v>
      </c>
      <c r="I244" s="16">
        <v>30.433973000000002</v>
      </c>
      <c r="J244" s="16">
        <v>-8.5441219999999998</v>
      </c>
      <c r="K244" s="16">
        <v>1.7640659999999999</v>
      </c>
      <c r="L244" s="39">
        <v>0</v>
      </c>
    </row>
    <row r="245" spans="1:12" ht="12" x14ac:dyDescent="0.2">
      <c r="A245" s="37" t="s">
        <v>57</v>
      </c>
      <c r="B245" t="s">
        <v>115</v>
      </c>
      <c r="C245" s="16">
        <v>3.91</v>
      </c>
      <c r="D245" s="38">
        <v>6.8078E-2</v>
      </c>
      <c r="E245" s="16">
        <v>2.6619999999999999E-3</v>
      </c>
      <c r="F245" s="16">
        <v>3.9073380000000002</v>
      </c>
      <c r="G245" s="16">
        <v>0</v>
      </c>
      <c r="H245" s="16">
        <v>2.6619999999999999E-3</v>
      </c>
      <c r="I245" s="16">
        <v>0</v>
      </c>
      <c r="J245" s="16">
        <v>1.5640000000000001E-3</v>
      </c>
      <c r="K245" s="16">
        <v>1.0970000000000001E-3</v>
      </c>
      <c r="L245" s="39">
        <v>9.9999999999999995E-7</v>
      </c>
    </row>
    <row r="246" spans="1:12" ht="12" x14ac:dyDescent="0.2">
      <c r="A246" s="37" t="s">
        <v>57</v>
      </c>
      <c r="B246" t="s">
        <v>116</v>
      </c>
      <c r="C246" s="16">
        <v>96.87</v>
      </c>
      <c r="D246" s="38">
        <v>17.931092</v>
      </c>
      <c r="E246" s="16">
        <v>17.369848999999999</v>
      </c>
      <c r="F246" s="16">
        <v>79.500151000000002</v>
      </c>
      <c r="G246" s="16">
        <v>-11.99</v>
      </c>
      <c r="H246" s="16">
        <v>29.359849000000001</v>
      </c>
      <c r="I246" s="16">
        <v>45.201881999999998</v>
      </c>
      <c r="J246" s="16">
        <v>-13.912470000000001</v>
      </c>
      <c r="K246" s="16">
        <v>-0.63105699999999998</v>
      </c>
      <c r="L246" s="39">
        <v>-1.2985059999999999</v>
      </c>
    </row>
    <row r="247" spans="1:12" ht="12" x14ac:dyDescent="0.2">
      <c r="A247" s="37" t="s">
        <v>57</v>
      </c>
      <c r="B247" t="s">
        <v>117</v>
      </c>
      <c r="C247" s="16">
        <v>597.16</v>
      </c>
      <c r="D247" s="38">
        <v>23.729671</v>
      </c>
      <c r="E247" s="16">
        <v>141.704105</v>
      </c>
      <c r="F247" s="16">
        <v>455.455895</v>
      </c>
      <c r="G247" s="16">
        <v>120.03</v>
      </c>
      <c r="H247" s="16">
        <v>21.674105000000001</v>
      </c>
      <c r="I247" s="16">
        <v>21.588954000000001</v>
      </c>
      <c r="J247" s="16">
        <v>-2.3730000000000001E-2</v>
      </c>
      <c r="K247" s="16">
        <v>0.10888</v>
      </c>
      <c r="L247" s="39">
        <v>9.9999999999999995E-7</v>
      </c>
    </row>
    <row r="248" spans="1:12" ht="12" x14ac:dyDescent="0.2">
      <c r="A248" s="37" t="s">
        <v>58</v>
      </c>
      <c r="B248" t="s">
        <v>113</v>
      </c>
      <c r="C248" s="16">
        <v>99600.4</v>
      </c>
      <c r="D248" s="38">
        <v>-0.67861099999999996</v>
      </c>
      <c r="E248" s="16">
        <v>-675.89923999999996</v>
      </c>
      <c r="F248" s="16">
        <v>100276.29923999999</v>
      </c>
      <c r="G248" s="16">
        <v>-1438.97</v>
      </c>
      <c r="H248" s="16">
        <v>763.07075999999995</v>
      </c>
      <c r="I248" s="16">
        <v>647.59925399999997</v>
      </c>
      <c r="J248" s="16">
        <v>22.725055000000001</v>
      </c>
      <c r="K248" s="16">
        <v>-198.090913</v>
      </c>
      <c r="L248" s="39">
        <v>290.83736399999998</v>
      </c>
    </row>
    <row r="249" spans="1:12" ht="12" x14ac:dyDescent="0.2">
      <c r="A249" s="37" t="s">
        <v>58</v>
      </c>
      <c r="B249" t="s">
        <v>114</v>
      </c>
      <c r="C249" s="16">
        <v>6570.43</v>
      </c>
      <c r="D249" s="38">
        <v>-1.0847450000000001</v>
      </c>
      <c r="E249" s="16">
        <v>-71.272424000000001</v>
      </c>
      <c r="F249" s="16">
        <v>6641.7024240000001</v>
      </c>
      <c r="G249" s="16">
        <v>-186.53</v>
      </c>
      <c r="H249" s="16">
        <v>115.257576</v>
      </c>
      <c r="I249" s="16">
        <v>122.674396</v>
      </c>
      <c r="J249" s="16">
        <v>-9.4321619999999999</v>
      </c>
      <c r="K249" s="16">
        <v>2.015342</v>
      </c>
      <c r="L249" s="39">
        <v>0</v>
      </c>
    </row>
    <row r="250" spans="1:12" ht="12" x14ac:dyDescent="0.2">
      <c r="A250" s="37" t="s">
        <v>58</v>
      </c>
      <c r="B250" t="s">
        <v>115</v>
      </c>
      <c r="C250" s="16">
        <v>20</v>
      </c>
      <c r="D250" s="38">
        <v>6.8078E-2</v>
      </c>
      <c r="E250" s="16">
        <v>1.3616E-2</v>
      </c>
      <c r="F250" s="16">
        <v>19.986384000000001</v>
      </c>
      <c r="G250" s="16">
        <v>0</v>
      </c>
      <c r="H250" s="16">
        <v>1.3616E-2</v>
      </c>
      <c r="I250" s="16">
        <v>1.9999999999999999E-6</v>
      </c>
      <c r="J250" s="16">
        <v>8.0009999999999994E-3</v>
      </c>
      <c r="K250" s="16">
        <v>5.6119999999999998E-3</v>
      </c>
      <c r="L250" s="39">
        <v>9.9999999999999995E-7</v>
      </c>
    </row>
    <row r="251" spans="1:12" ht="12" x14ac:dyDescent="0.2">
      <c r="A251" s="37" t="s">
        <v>58</v>
      </c>
      <c r="B251" t="s">
        <v>116</v>
      </c>
      <c r="C251" s="16">
        <v>58.92</v>
      </c>
      <c r="D251" s="38">
        <v>17.931092</v>
      </c>
      <c r="E251" s="16">
        <v>10.564999</v>
      </c>
      <c r="F251" s="16">
        <v>48.355001000000001</v>
      </c>
      <c r="G251" s="16">
        <v>-29.06</v>
      </c>
      <c r="H251" s="16">
        <v>39.624999000000003</v>
      </c>
      <c r="I251" s="16">
        <v>49.260724000000003</v>
      </c>
      <c r="J251" s="16">
        <v>-8.4620899999999999</v>
      </c>
      <c r="K251" s="16">
        <v>-0.38383299999999998</v>
      </c>
      <c r="L251" s="39">
        <v>-0.789802</v>
      </c>
    </row>
    <row r="252" spans="1:12" ht="12" x14ac:dyDescent="0.2">
      <c r="A252" s="37" t="s">
        <v>58</v>
      </c>
      <c r="B252" t="s">
        <v>117</v>
      </c>
      <c r="C252" s="16">
        <v>221.99</v>
      </c>
      <c r="D252" s="38">
        <v>23.729671</v>
      </c>
      <c r="E252" s="16">
        <v>52.677497000000002</v>
      </c>
      <c r="F252" s="16">
        <v>169.31250299999999</v>
      </c>
      <c r="G252" s="16">
        <v>47.27</v>
      </c>
      <c r="H252" s="16">
        <v>5.4074970000000002</v>
      </c>
      <c r="I252" s="16">
        <v>5.3758429999999997</v>
      </c>
      <c r="J252" s="16">
        <v>-8.8210000000000007E-3</v>
      </c>
      <c r="K252" s="16">
        <v>4.0474999999999997E-2</v>
      </c>
      <c r="L252" s="39">
        <v>0</v>
      </c>
    </row>
    <row r="253" spans="1:12" ht="12" x14ac:dyDescent="0.2">
      <c r="A253" s="37" t="s">
        <v>59</v>
      </c>
      <c r="B253" t="s">
        <v>113</v>
      </c>
      <c r="C253" s="16">
        <v>5686996.7000000002</v>
      </c>
      <c r="D253" s="38">
        <v>-0.67861099999999996</v>
      </c>
      <c r="E253" s="16">
        <v>-38592.583413</v>
      </c>
      <c r="F253" s="16">
        <v>5725589.2834130004</v>
      </c>
      <c r="G253" s="16">
        <v>-96677.22</v>
      </c>
      <c r="H253" s="16">
        <v>58084.636587000001</v>
      </c>
      <c r="I253" s="16">
        <v>51491.429348999998</v>
      </c>
      <c r="J253" s="16">
        <v>1297.558168</v>
      </c>
      <c r="K253" s="16">
        <v>-11310.620940000001</v>
      </c>
      <c r="L253" s="39">
        <v>16606.27001</v>
      </c>
    </row>
    <row r="254" spans="1:12" ht="12" x14ac:dyDescent="0.2">
      <c r="A254" s="37" t="s">
        <v>59</v>
      </c>
      <c r="B254" t="s">
        <v>114</v>
      </c>
      <c r="C254" s="16">
        <v>49016.98</v>
      </c>
      <c r="D254" s="38">
        <v>-1.0847450000000001</v>
      </c>
      <c r="E254" s="16">
        <v>-531.70934</v>
      </c>
      <c r="F254" s="16">
        <v>49548.689339999997</v>
      </c>
      <c r="G254" s="16">
        <v>-2336.81</v>
      </c>
      <c r="H254" s="16">
        <v>1805.1006600000001</v>
      </c>
      <c r="I254" s="16">
        <v>1860.2366950000001</v>
      </c>
      <c r="J254" s="16">
        <v>-70.170967000000005</v>
      </c>
      <c r="K254" s="16">
        <v>15.034932</v>
      </c>
      <c r="L254" s="39">
        <v>0</v>
      </c>
    </row>
    <row r="255" spans="1:12" ht="12" x14ac:dyDescent="0.2">
      <c r="A255" s="37" t="s">
        <v>59</v>
      </c>
      <c r="B255" t="s">
        <v>115</v>
      </c>
      <c r="C255" s="16">
        <v>62.41</v>
      </c>
      <c r="D255" s="38">
        <v>6.8078E-2</v>
      </c>
      <c r="E255" s="16">
        <v>4.2486999999999997E-2</v>
      </c>
      <c r="F255" s="16">
        <v>62.367513000000002</v>
      </c>
      <c r="G255" s="16">
        <v>0</v>
      </c>
      <c r="H255" s="16">
        <v>4.2486999999999997E-2</v>
      </c>
      <c r="I255" s="16">
        <v>6.9999999999999999E-6</v>
      </c>
      <c r="J255" s="16">
        <v>2.4968000000000001E-2</v>
      </c>
      <c r="K255" s="16">
        <v>1.7512E-2</v>
      </c>
      <c r="L255" s="39">
        <v>0</v>
      </c>
    </row>
    <row r="256" spans="1:12" ht="12" x14ac:dyDescent="0.2">
      <c r="A256" s="37" t="s">
        <v>59</v>
      </c>
      <c r="B256" t="s">
        <v>116</v>
      </c>
      <c r="C256" s="16">
        <v>457.47</v>
      </c>
      <c r="D256" s="38">
        <v>17.931092</v>
      </c>
      <c r="E256" s="16">
        <v>82.029366999999993</v>
      </c>
      <c r="F256" s="16">
        <v>375.44063299999999</v>
      </c>
      <c r="G256" s="16">
        <v>-466.21</v>
      </c>
      <c r="H256" s="16">
        <v>548.23936700000002</v>
      </c>
      <c r="I256" s="16">
        <v>623.05360099999996</v>
      </c>
      <c r="J256" s="16">
        <v>-65.701841999999999</v>
      </c>
      <c r="K256" s="16">
        <v>-2.9801769999999999</v>
      </c>
      <c r="L256" s="39">
        <v>-6.1322150000000004</v>
      </c>
    </row>
    <row r="257" spans="1:12" ht="12" x14ac:dyDescent="0.2">
      <c r="A257" s="37" t="s">
        <v>59</v>
      </c>
      <c r="B257" t="s">
        <v>117</v>
      </c>
      <c r="C257" s="16">
        <v>5796.28</v>
      </c>
      <c r="D257" s="38">
        <v>23.729671</v>
      </c>
      <c r="E257" s="16">
        <v>1375.438187</v>
      </c>
      <c r="F257" s="16">
        <v>4420.841813</v>
      </c>
      <c r="G257" s="16">
        <v>1446.17</v>
      </c>
      <c r="H257" s="16">
        <v>-70.731813000000002</v>
      </c>
      <c r="I257" s="16">
        <v>-71.558316000000005</v>
      </c>
      <c r="J257" s="16">
        <v>-0.23032900000000001</v>
      </c>
      <c r="K257" s="16">
        <v>1.056832</v>
      </c>
      <c r="L257" s="39">
        <v>0</v>
      </c>
    </row>
    <row r="258" spans="1:12" ht="12" x14ac:dyDescent="0.2">
      <c r="A258" s="37" t="s">
        <v>60</v>
      </c>
      <c r="B258" t="s">
        <v>113</v>
      </c>
      <c r="C258" s="16">
        <v>4423328.0599999996</v>
      </c>
      <c r="D258" s="38">
        <v>-0.67861099999999996</v>
      </c>
      <c r="E258" s="16">
        <v>-30017.189409999999</v>
      </c>
      <c r="F258" s="16">
        <v>4453345.2494099997</v>
      </c>
      <c r="G258" s="16">
        <v>-50364.22</v>
      </c>
      <c r="H258" s="16">
        <v>20347.030589999998</v>
      </c>
      <c r="I258" s="16">
        <v>15218.854837999999</v>
      </c>
      <c r="J258" s="16">
        <v>1009.236642</v>
      </c>
      <c r="K258" s="16">
        <v>-8797.3652189999993</v>
      </c>
      <c r="L258" s="39">
        <v>12916.304329000001</v>
      </c>
    </row>
    <row r="259" spans="1:12" ht="12" x14ac:dyDescent="0.2">
      <c r="A259" s="37" t="s">
        <v>60</v>
      </c>
      <c r="B259" t="s">
        <v>114</v>
      </c>
      <c r="C259" s="16">
        <v>1474963.68</v>
      </c>
      <c r="D259" s="38">
        <v>-1.0847450000000001</v>
      </c>
      <c r="E259" s="16">
        <v>-15999.597798999999</v>
      </c>
      <c r="F259" s="16">
        <v>1490963.277799</v>
      </c>
      <c r="G259" s="16">
        <v>-33065.32</v>
      </c>
      <c r="H259" s="16">
        <v>17065.722201</v>
      </c>
      <c r="I259" s="16">
        <v>18759.351789</v>
      </c>
      <c r="J259" s="16">
        <v>-2146.043795</v>
      </c>
      <c r="K259" s="16">
        <v>452.41420699999998</v>
      </c>
      <c r="L259" s="39">
        <v>0</v>
      </c>
    </row>
    <row r="260" spans="1:12" ht="12" x14ac:dyDescent="0.2">
      <c r="A260" s="37" t="s">
        <v>60</v>
      </c>
      <c r="B260" t="s">
        <v>115</v>
      </c>
      <c r="C260" s="16">
        <v>5261.67</v>
      </c>
      <c r="D260" s="38">
        <v>6.8078E-2</v>
      </c>
      <c r="E260" s="16">
        <v>3.5820150000000002</v>
      </c>
      <c r="F260" s="16">
        <v>5258.0879850000001</v>
      </c>
      <c r="G260" s="16">
        <v>0</v>
      </c>
      <c r="H260" s="16">
        <v>3.5820150000000002</v>
      </c>
      <c r="I260" s="16">
        <v>5.8399999999999999E-4</v>
      </c>
      <c r="J260" s="16">
        <v>2.1049929999999999</v>
      </c>
      <c r="K260" s="16">
        <v>1.4764379999999999</v>
      </c>
      <c r="L260" s="39">
        <v>0</v>
      </c>
    </row>
    <row r="261" spans="1:12" ht="12" x14ac:dyDescent="0.2">
      <c r="A261" s="37" t="s">
        <v>60</v>
      </c>
      <c r="B261" t="s">
        <v>116</v>
      </c>
      <c r="C261" s="16">
        <v>14225.5</v>
      </c>
      <c r="D261" s="38">
        <v>17.931092</v>
      </c>
      <c r="E261" s="16">
        <v>2550.7875039999999</v>
      </c>
      <c r="F261" s="16">
        <v>11674.712496</v>
      </c>
      <c r="G261" s="16">
        <v>-4581.18</v>
      </c>
      <c r="H261" s="16">
        <v>7131.9675040000002</v>
      </c>
      <c r="I261" s="16">
        <v>9458.3930390000005</v>
      </c>
      <c r="J261" s="16">
        <v>-2043.0663280000001</v>
      </c>
      <c r="K261" s="16">
        <v>-92.671653000000006</v>
      </c>
      <c r="L261" s="39">
        <v>-190.68755400000001</v>
      </c>
    </row>
    <row r="262" spans="1:12" ht="12" x14ac:dyDescent="0.2">
      <c r="A262" s="37" t="s">
        <v>60</v>
      </c>
      <c r="B262" t="s">
        <v>117</v>
      </c>
      <c r="C262" s="16">
        <v>6475.01</v>
      </c>
      <c r="D262" s="38">
        <v>23.729671</v>
      </c>
      <c r="E262" s="16">
        <v>1536.4985839999999</v>
      </c>
      <c r="F262" s="16">
        <v>4938.5114160000003</v>
      </c>
      <c r="G262" s="16">
        <v>1286.47</v>
      </c>
      <c r="H262" s="16">
        <v>250.028584</v>
      </c>
      <c r="I262" s="16">
        <v>249.1053</v>
      </c>
      <c r="J262" s="16">
        <v>-0.25729999999999997</v>
      </c>
      <c r="K262" s="16">
        <v>1.1805840000000001</v>
      </c>
      <c r="L262" s="39">
        <v>0</v>
      </c>
    </row>
    <row r="263" spans="1:12" ht="12" x14ac:dyDescent="0.2">
      <c r="A263" s="37" t="s">
        <v>61</v>
      </c>
      <c r="B263" t="s">
        <v>113</v>
      </c>
      <c r="C263" s="16">
        <v>4337557.54</v>
      </c>
      <c r="D263" s="38">
        <v>-0.67861099999999996</v>
      </c>
      <c r="E263" s="16">
        <v>-29435.141253000002</v>
      </c>
      <c r="F263" s="16">
        <v>4366992.6812530002</v>
      </c>
      <c r="G263" s="16">
        <v>-54674.75</v>
      </c>
      <c r="H263" s="16">
        <v>25239.608746999998</v>
      </c>
      <c r="I263" s="16">
        <v>20210.870859999999</v>
      </c>
      <c r="J263" s="16">
        <v>989.66704400000003</v>
      </c>
      <c r="K263" s="16">
        <v>-8626.7799539999996</v>
      </c>
      <c r="L263" s="39">
        <v>12665.850796999999</v>
      </c>
    </row>
    <row r="264" spans="1:12" ht="12" x14ac:dyDescent="0.2">
      <c r="A264" s="37" t="s">
        <v>61</v>
      </c>
      <c r="B264" t="s">
        <v>114</v>
      </c>
      <c r="C264" s="16">
        <v>727486.15</v>
      </c>
      <c r="D264" s="38">
        <v>-1.0847450000000001</v>
      </c>
      <c r="E264" s="16">
        <v>-7891.3711309999999</v>
      </c>
      <c r="F264" s="16">
        <v>735377.52113100002</v>
      </c>
      <c r="G264" s="16">
        <v>-12749.2</v>
      </c>
      <c r="H264" s="16">
        <v>4857.8288689999999</v>
      </c>
      <c r="I264" s="16">
        <v>5703.665473</v>
      </c>
      <c r="J264" s="16">
        <v>-1068.9777389999999</v>
      </c>
      <c r="K264" s="16">
        <v>223.14113499999999</v>
      </c>
      <c r="L264" s="39">
        <v>0</v>
      </c>
    </row>
    <row r="265" spans="1:12" ht="12" x14ac:dyDescent="0.2">
      <c r="A265" s="37" t="s">
        <v>61</v>
      </c>
      <c r="B265" t="s">
        <v>115</v>
      </c>
      <c r="C265" s="16">
        <v>2660.62</v>
      </c>
      <c r="D265" s="38">
        <v>6.8078E-2</v>
      </c>
      <c r="E265" s="16">
        <v>1.811285</v>
      </c>
      <c r="F265" s="16">
        <v>2658.8087150000001</v>
      </c>
      <c r="G265" s="16">
        <v>0</v>
      </c>
      <c r="H265" s="16">
        <v>1.811285</v>
      </c>
      <c r="I265" s="16">
        <v>2.9500000000000001E-4</v>
      </c>
      <c r="J265" s="16">
        <v>1.0644119999999999</v>
      </c>
      <c r="K265" s="16">
        <v>0.74657700000000005</v>
      </c>
      <c r="L265" s="39">
        <v>9.9999999999999995E-7</v>
      </c>
    </row>
    <row r="266" spans="1:12" ht="12" x14ac:dyDescent="0.2">
      <c r="A266" s="37" t="s">
        <v>61</v>
      </c>
      <c r="B266" t="s">
        <v>116</v>
      </c>
      <c r="C266" s="16">
        <v>6779.66</v>
      </c>
      <c r="D266" s="38">
        <v>17.931092</v>
      </c>
      <c r="E266" s="16">
        <v>1215.6670770000001</v>
      </c>
      <c r="F266" s="16">
        <v>5563.9929229999998</v>
      </c>
      <c r="G266" s="16">
        <v>-1943.43</v>
      </c>
      <c r="H266" s="16">
        <v>3159.0970769999999</v>
      </c>
      <c r="I266" s="16">
        <v>4267.8366040000001</v>
      </c>
      <c r="J266" s="16">
        <v>-973.69477800000004</v>
      </c>
      <c r="K266" s="16">
        <v>-44.16592</v>
      </c>
      <c r="L266" s="39">
        <v>-90.878828999999996</v>
      </c>
    </row>
    <row r="267" spans="1:12" ht="12" x14ac:dyDescent="0.2">
      <c r="A267" s="37" t="s">
        <v>61</v>
      </c>
      <c r="B267" t="s">
        <v>117</v>
      </c>
      <c r="C267" s="16">
        <v>9285.2800000000007</v>
      </c>
      <c r="D267" s="38">
        <v>23.729671</v>
      </c>
      <c r="E267" s="16">
        <v>2203.3664159999998</v>
      </c>
      <c r="F267" s="16">
        <v>7081.9135839999999</v>
      </c>
      <c r="G267" s="16">
        <v>1735.59</v>
      </c>
      <c r="H267" s="16">
        <v>467.77641599999998</v>
      </c>
      <c r="I267" s="16">
        <v>466.45240899999999</v>
      </c>
      <c r="J267" s="16">
        <v>-0.368973</v>
      </c>
      <c r="K267" s="16">
        <v>1.692979</v>
      </c>
      <c r="L267" s="39">
        <v>9.9999999999999995E-7</v>
      </c>
    </row>
    <row r="268" spans="1:12" ht="12" x14ac:dyDescent="0.2">
      <c r="A268" s="37" t="s">
        <v>62</v>
      </c>
      <c r="B268" t="s">
        <v>113</v>
      </c>
      <c r="C268" s="16">
        <v>82509.78</v>
      </c>
      <c r="D268" s="38">
        <v>-0.67861099999999996</v>
      </c>
      <c r="E268" s="16">
        <v>-559.92041800000004</v>
      </c>
      <c r="F268" s="16">
        <v>83069.700417999993</v>
      </c>
      <c r="G268" s="16">
        <v>-839.69</v>
      </c>
      <c r="H268" s="16">
        <v>279.76958200000001</v>
      </c>
      <c r="I268" s="16">
        <v>184.11204900000001</v>
      </c>
      <c r="J268" s="16">
        <v>18.825620000000001</v>
      </c>
      <c r="K268" s="16">
        <v>-164.100121</v>
      </c>
      <c r="L268" s="39">
        <v>240.93203399999999</v>
      </c>
    </row>
    <row r="269" spans="1:12" ht="12" x14ac:dyDescent="0.2">
      <c r="A269" s="37" t="s">
        <v>62</v>
      </c>
      <c r="B269" t="s">
        <v>114</v>
      </c>
      <c r="C269" s="16">
        <v>8977.75</v>
      </c>
      <c r="D269" s="38">
        <v>-1.0847450000000001</v>
      </c>
      <c r="E269" s="16">
        <v>-97.385712999999996</v>
      </c>
      <c r="F269" s="16">
        <v>9075.1357129999997</v>
      </c>
      <c r="G269" s="16">
        <v>-175.67</v>
      </c>
      <c r="H269" s="16">
        <v>78.284287000000006</v>
      </c>
      <c r="I269" s="16">
        <v>88.707577000000001</v>
      </c>
      <c r="J269" s="16">
        <v>-13.177027000000001</v>
      </c>
      <c r="K269" s="16">
        <v>2.7537370000000001</v>
      </c>
      <c r="L269" s="39">
        <v>0</v>
      </c>
    </row>
    <row r="270" spans="1:12" ht="12" x14ac:dyDescent="0.2">
      <c r="A270" s="37" t="s">
        <v>62</v>
      </c>
      <c r="B270" t="s">
        <v>115</v>
      </c>
      <c r="C270" s="16">
        <v>35.86</v>
      </c>
      <c r="D270" s="38">
        <v>6.8078E-2</v>
      </c>
      <c r="E270" s="16">
        <v>2.4413000000000001E-2</v>
      </c>
      <c r="F270" s="16">
        <v>35.835586999999997</v>
      </c>
      <c r="G270" s="16">
        <v>0</v>
      </c>
      <c r="H270" s="16">
        <v>2.4413000000000001E-2</v>
      </c>
      <c r="I270" s="16">
        <v>3.9999999999999998E-6</v>
      </c>
      <c r="J270" s="16">
        <v>1.4345999999999999E-2</v>
      </c>
      <c r="K270" s="16">
        <v>1.0062E-2</v>
      </c>
      <c r="L270" s="39">
        <v>9.9999999999999995E-7</v>
      </c>
    </row>
    <row r="271" spans="1:12" ht="12" x14ac:dyDescent="0.2">
      <c r="A271" s="37" t="s">
        <v>62</v>
      </c>
      <c r="B271" t="s">
        <v>116</v>
      </c>
      <c r="C271" s="16">
        <v>116.96</v>
      </c>
      <c r="D271" s="38">
        <v>17.931092</v>
      </c>
      <c r="E271" s="16">
        <v>20.972204999999999</v>
      </c>
      <c r="F271" s="16">
        <v>95.987795000000006</v>
      </c>
      <c r="G271" s="16">
        <v>-34.21</v>
      </c>
      <c r="H271" s="16">
        <v>55.182205000000003</v>
      </c>
      <c r="I271" s="16">
        <v>74.309738999999993</v>
      </c>
      <c r="J271" s="16">
        <v>-16.797795000000001</v>
      </c>
      <c r="K271" s="16">
        <v>-0.76193299999999997</v>
      </c>
      <c r="L271" s="39">
        <v>-1.567806</v>
      </c>
    </row>
    <row r="272" spans="1:12" ht="12" x14ac:dyDescent="0.2">
      <c r="A272" s="37" t="s">
        <v>62</v>
      </c>
      <c r="B272" t="s">
        <v>117</v>
      </c>
      <c r="C272" s="16">
        <v>295.69</v>
      </c>
      <c r="D272" s="38">
        <v>23.729671</v>
      </c>
      <c r="E272" s="16">
        <v>70.166264999999996</v>
      </c>
      <c r="F272" s="16">
        <v>225.52373499999999</v>
      </c>
      <c r="G272" s="16">
        <v>59.18</v>
      </c>
      <c r="H272" s="16">
        <v>10.986265</v>
      </c>
      <c r="I272" s="16">
        <v>10.944102000000001</v>
      </c>
      <c r="J272" s="16">
        <v>-1.175E-2</v>
      </c>
      <c r="K272" s="16">
        <v>5.3913000000000003E-2</v>
      </c>
      <c r="L272" s="39">
        <v>0</v>
      </c>
    </row>
    <row r="273" spans="1:12" ht="12" x14ac:dyDescent="0.2">
      <c r="A273" s="37" t="s">
        <v>63</v>
      </c>
      <c r="B273" t="s">
        <v>113</v>
      </c>
      <c r="C273" s="16">
        <v>32103948.32</v>
      </c>
      <c r="D273" s="38">
        <v>-0.67861099999999996</v>
      </c>
      <c r="E273" s="16">
        <v>-217860.91478299999</v>
      </c>
      <c r="F273" s="16">
        <v>32321809.234783001</v>
      </c>
      <c r="G273" s="16">
        <v>-377841.34</v>
      </c>
      <c r="H273" s="16">
        <v>159980.42521700001</v>
      </c>
      <c r="I273" s="16">
        <v>122760.782656</v>
      </c>
      <c r="J273" s="16">
        <v>7324.9102389999998</v>
      </c>
      <c r="K273" s="16">
        <v>-63850.149597000003</v>
      </c>
      <c r="L273" s="39">
        <v>93744.881919000007</v>
      </c>
    </row>
    <row r="274" spans="1:12" ht="12" x14ac:dyDescent="0.2">
      <c r="A274" s="37" t="s">
        <v>63</v>
      </c>
      <c r="B274" t="s">
        <v>114</v>
      </c>
      <c r="C274" s="16">
        <v>9126766.75</v>
      </c>
      <c r="D274" s="38">
        <v>-1.0847450000000001</v>
      </c>
      <c r="E274" s="16">
        <v>-99002.164720000001</v>
      </c>
      <c r="F274" s="16">
        <v>9225768.9147200007</v>
      </c>
      <c r="G274" s="16">
        <v>-211534.85</v>
      </c>
      <c r="H274" s="16">
        <v>112532.68528000001</v>
      </c>
      <c r="I274" s="16">
        <v>122987.744315</v>
      </c>
      <c r="J274" s="16">
        <v>-13254.503521000001</v>
      </c>
      <c r="K274" s="16">
        <v>2799.4444870000002</v>
      </c>
      <c r="L274" s="39">
        <v>-9.9999999999999995E-7</v>
      </c>
    </row>
    <row r="275" spans="1:12" ht="12" x14ac:dyDescent="0.2">
      <c r="A275" s="37" t="s">
        <v>63</v>
      </c>
      <c r="B275" t="s">
        <v>115</v>
      </c>
      <c r="C275" s="16">
        <v>34379.74</v>
      </c>
      <c r="D275" s="38">
        <v>6.8078E-2</v>
      </c>
      <c r="E275" s="16">
        <v>23.404881</v>
      </c>
      <c r="F275" s="16">
        <v>34356.335119000003</v>
      </c>
      <c r="G275" s="16">
        <v>0</v>
      </c>
      <c r="H275" s="16">
        <v>23.404881</v>
      </c>
      <c r="I275" s="16">
        <v>3.8119999999999999E-3</v>
      </c>
      <c r="J275" s="16">
        <v>13.754021</v>
      </c>
      <c r="K275" s="16">
        <v>9.6470470000000006</v>
      </c>
      <c r="L275" s="39">
        <v>9.9999999999999995E-7</v>
      </c>
    </row>
    <row r="276" spans="1:12" ht="12" x14ac:dyDescent="0.2">
      <c r="A276" s="37" t="s">
        <v>63</v>
      </c>
      <c r="B276" t="s">
        <v>116</v>
      </c>
      <c r="C276" s="16">
        <v>89251.24</v>
      </c>
      <c r="D276" s="38">
        <v>17.931092</v>
      </c>
      <c r="E276" s="16">
        <v>16003.722025999999</v>
      </c>
      <c r="F276" s="16">
        <v>73247.517974000002</v>
      </c>
      <c r="G276" s="16">
        <v>-30929.17</v>
      </c>
      <c r="H276" s="16">
        <v>46932.892026000001</v>
      </c>
      <c r="I276" s="16">
        <v>61528.959918</v>
      </c>
      <c r="J276" s="16">
        <v>-12818.263201</v>
      </c>
      <c r="K276" s="16">
        <v>-581.42490399999997</v>
      </c>
      <c r="L276" s="39">
        <v>-1196.3797870000001</v>
      </c>
    </row>
    <row r="277" spans="1:12" ht="12" x14ac:dyDescent="0.2">
      <c r="A277" s="37" t="s">
        <v>63</v>
      </c>
      <c r="B277" t="s">
        <v>117</v>
      </c>
      <c r="C277" s="16">
        <v>56240.51</v>
      </c>
      <c r="D277" s="38">
        <v>23.729671</v>
      </c>
      <c r="E277" s="16">
        <v>13345.688113</v>
      </c>
      <c r="F277" s="16">
        <v>42894.821886999998</v>
      </c>
      <c r="G277" s="16">
        <v>11235.1</v>
      </c>
      <c r="H277" s="16">
        <v>2110.5881129999998</v>
      </c>
      <c r="I277" s="16">
        <v>2102.568671</v>
      </c>
      <c r="J277" s="16">
        <v>-2.2348520000000001</v>
      </c>
      <c r="K277" s="16">
        <v>10.254294</v>
      </c>
      <c r="L277" s="39">
        <v>0</v>
      </c>
    </row>
    <row r="278" spans="1:12" ht="12" x14ac:dyDescent="0.2">
      <c r="A278" s="37" t="s">
        <v>64</v>
      </c>
      <c r="B278" t="s">
        <v>113</v>
      </c>
      <c r="C278" s="16">
        <v>8177739.4800000004</v>
      </c>
      <c r="D278" s="38">
        <v>-0.67861099999999996</v>
      </c>
      <c r="E278" s="16">
        <v>-55495.037128000004</v>
      </c>
      <c r="F278" s="16">
        <v>8233234.517128</v>
      </c>
      <c r="G278" s="16">
        <v>-104949.68</v>
      </c>
      <c r="H278" s="16">
        <v>49454.642871999997</v>
      </c>
      <c r="I278" s="16">
        <v>39973.798416999998</v>
      </c>
      <c r="J278" s="16">
        <v>1865.8517340000001</v>
      </c>
      <c r="K278" s="16">
        <v>-16264.35116</v>
      </c>
      <c r="L278" s="39">
        <v>23879.343881000001</v>
      </c>
    </row>
    <row r="279" spans="1:12" ht="12" x14ac:dyDescent="0.2">
      <c r="A279" s="37" t="s">
        <v>64</v>
      </c>
      <c r="B279" t="s">
        <v>114</v>
      </c>
      <c r="C279" s="16">
        <v>990593.89</v>
      </c>
      <c r="D279" s="38">
        <v>-1.0847450000000001</v>
      </c>
      <c r="E279" s="16">
        <v>-10745.419726</v>
      </c>
      <c r="F279" s="16">
        <v>1001339.3097259999</v>
      </c>
      <c r="G279" s="16">
        <v>-17998.599999999999</v>
      </c>
      <c r="H279" s="16">
        <v>7253.1802740000003</v>
      </c>
      <c r="I279" s="16">
        <v>8411.1102740000006</v>
      </c>
      <c r="J279" s="16">
        <v>-1461.773921</v>
      </c>
      <c r="K279" s="16">
        <v>303.84392200000002</v>
      </c>
      <c r="L279" s="39">
        <v>-9.9999999999999995E-7</v>
      </c>
    </row>
    <row r="280" spans="1:12" ht="12" x14ac:dyDescent="0.2">
      <c r="A280" s="37" t="s">
        <v>64</v>
      </c>
      <c r="B280" t="s">
        <v>115</v>
      </c>
      <c r="C280" s="16">
        <v>4405.88</v>
      </c>
      <c r="D280" s="38">
        <v>6.8078E-2</v>
      </c>
      <c r="E280" s="16">
        <v>2.9994149999999999</v>
      </c>
      <c r="F280" s="16">
        <v>4402.8805849999999</v>
      </c>
      <c r="G280" s="16">
        <v>0</v>
      </c>
      <c r="H280" s="16">
        <v>2.9994149999999999</v>
      </c>
      <c r="I280" s="16">
        <v>4.8899999999999996E-4</v>
      </c>
      <c r="J280" s="16">
        <v>1.762624</v>
      </c>
      <c r="K280" s="16">
        <v>1.236302</v>
      </c>
      <c r="L280" s="39">
        <v>0</v>
      </c>
    </row>
    <row r="281" spans="1:12" ht="12" x14ac:dyDescent="0.2">
      <c r="A281" s="37" t="s">
        <v>64</v>
      </c>
      <c r="B281" t="s">
        <v>116</v>
      </c>
      <c r="C281" s="16">
        <v>32286.22</v>
      </c>
      <c r="D281" s="38">
        <v>17.931092</v>
      </c>
      <c r="E281" s="16">
        <v>5789.2718370000002</v>
      </c>
      <c r="F281" s="16">
        <v>26496.948163000001</v>
      </c>
      <c r="G281" s="16">
        <v>-8476.16</v>
      </c>
      <c r="H281" s="16">
        <v>14265.431837</v>
      </c>
      <c r="I281" s="16">
        <v>19545.491353000001</v>
      </c>
      <c r="J281" s="16">
        <v>-4636.9469570000001</v>
      </c>
      <c r="K281" s="16">
        <v>-210.32774800000001</v>
      </c>
      <c r="L281" s="39">
        <v>-432.78481099999999</v>
      </c>
    </row>
    <row r="282" spans="1:12" ht="12" x14ac:dyDescent="0.2">
      <c r="A282" s="37" t="s">
        <v>64</v>
      </c>
      <c r="B282" t="s">
        <v>117</v>
      </c>
      <c r="C282" s="16">
        <v>35666.46</v>
      </c>
      <c r="D282" s="38">
        <v>23.729671</v>
      </c>
      <c r="E282" s="16">
        <v>8463.5336929999994</v>
      </c>
      <c r="F282" s="16">
        <v>27202.926307000002</v>
      </c>
      <c r="G282" s="16">
        <v>7078.4</v>
      </c>
      <c r="H282" s="16">
        <v>1385.133693</v>
      </c>
      <c r="I282" s="16">
        <v>1380.047943</v>
      </c>
      <c r="J282" s="16">
        <v>-1.417292</v>
      </c>
      <c r="K282" s="16">
        <v>6.5030419999999998</v>
      </c>
      <c r="L282" s="39">
        <v>0</v>
      </c>
    </row>
    <row r="283" spans="1:12" ht="12" x14ac:dyDescent="0.2">
      <c r="A283" s="37" t="s">
        <v>11</v>
      </c>
      <c r="B283" t="s">
        <v>113</v>
      </c>
      <c r="C283" s="16">
        <v>1359109.25</v>
      </c>
      <c r="D283" s="38">
        <v>-0.67861099999999996</v>
      </c>
      <c r="E283" s="16">
        <v>-9223.0644510000002</v>
      </c>
      <c r="F283" s="16">
        <v>1368332.314451</v>
      </c>
      <c r="G283" s="16">
        <v>-13967.78</v>
      </c>
      <c r="H283" s="16">
        <v>4744.7155489999996</v>
      </c>
      <c r="I283" s="16">
        <v>3169.0351999999998</v>
      </c>
      <c r="J283" s="16">
        <v>310.09747299999998</v>
      </c>
      <c r="K283" s="16">
        <v>-2703.073406</v>
      </c>
      <c r="L283" s="39">
        <v>3968.6562819999999</v>
      </c>
    </row>
    <row r="284" spans="1:12" ht="12" x14ac:dyDescent="0.2">
      <c r="A284" s="37" t="s">
        <v>11</v>
      </c>
      <c r="B284" t="s">
        <v>114</v>
      </c>
      <c r="C284" s="16">
        <v>418703.69</v>
      </c>
      <c r="D284" s="38">
        <v>-1.0847450000000001</v>
      </c>
      <c r="E284" s="16">
        <v>-4541.8682019999997</v>
      </c>
      <c r="F284" s="16">
        <v>423245.55820199999</v>
      </c>
      <c r="G284" s="16">
        <v>-8079.7</v>
      </c>
      <c r="H284" s="16">
        <v>3537.8317980000002</v>
      </c>
      <c r="I284" s="16">
        <v>4022.2407539999999</v>
      </c>
      <c r="J284" s="16">
        <v>-612.83753999999999</v>
      </c>
      <c r="K284" s="16">
        <v>128.428585</v>
      </c>
      <c r="L284" s="39">
        <v>-9.9999999999999995E-7</v>
      </c>
    </row>
    <row r="285" spans="1:12" ht="12" x14ac:dyDescent="0.2">
      <c r="A285" s="37" t="s">
        <v>11</v>
      </c>
      <c r="B285" t="s">
        <v>115</v>
      </c>
      <c r="C285" s="16">
        <v>1467.66</v>
      </c>
      <c r="D285" s="38">
        <v>6.8078E-2</v>
      </c>
      <c r="E285" s="16">
        <v>0.99914700000000001</v>
      </c>
      <c r="F285" s="16">
        <v>1466.6608530000001</v>
      </c>
      <c r="G285" s="16">
        <v>0</v>
      </c>
      <c r="H285" s="16">
        <v>0.99914700000000001</v>
      </c>
      <c r="I285" s="16">
        <v>1.63E-4</v>
      </c>
      <c r="J285" s="16">
        <v>0.58715499999999998</v>
      </c>
      <c r="K285" s="16">
        <v>0.411829</v>
      </c>
      <c r="L285" s="39">
        <v>0</v>
      </c>
    </row>
    <row r="286" spans="1:12" ht="12" x14ac:dyDescent="0.2">
      <c r="A286" s="37" t="s">
        <v>11</v>
      </c>
      <c r="B286" t="s">
        <v>116</v>
      </c>
      <c r="C286" s="16">
        <v>4382.71</v>
      </c>
      <c r="D286" s="38">
        <v>17.931092</v>
      </c>
      <c r="E286" s="16">
        <v>785.86776599999996</v>
      </c>
      <c r="F286" s="16">
        <v>3596.8422340000002</v>
      </c>
      <c r="G286" s="16">
        <v>-1146.57</v>
      </c>
      <c r="H286" s="16">
        <v>1932.437766</v>
      </c>
      <c r="I286" s="16">
        <v>2649.1822360000001</v>
      </c>
      <c r="J286" s="16">
        <v>-629.44481599999995</v>
      </c>
      <c r="K286" s="16">
        <v>-28.551051000000001</v>
      </c>
      <c r="L286" s="39">
        <v>-58.748603000000003</v>
      </c>
    </row>
    <row r="287" spans="1:12" ht="12" x14ac:dyDescent="0.2">
      <c r="A287" s="37" t="s">
        <v>11</v>
      </c>
      <c r="B287" t="s">
        <v>117</v>
      </c>
      <c r="C287" s="16">
        <v>2135.92</v>
      </c>
      <c r="D287" s="38">
        <v>23.729671</v>
      </c>
      <c r="E287" s="16">
        <v>506.84679299999999</v>
      </c>
      <c r="F287" s="16">
        <v>1629.0732069999999</v>
      </c>
      <c r="G287" s="16">
        <v>418.66</v>
      </c>
      <c r="H287" s="16">
        <v>88.186792999999994</v>
      </c>
      <c r="I287" s="16">
        <v>87.882227999999998</v>
      </c>
      <c r="J287" s="16">
        <v>-8.4875999999999993E-2</v>
      </c>
      <c r="K287" s="16">
        <v>0.38944099999999998</v>
      </c>
      <c r="L287" s="39">
        <v>0</v>
      </c>
    </row>
    <row r="288" spans="1:12" ht="12" x14ac:dyDescent="0.2">
      <c r="A288" s="37" t="s">
        <v>65</v>
      </c>
      <c r="B288" t="s">
        <v>113</v>
      </c>
      <c r="C288" s="16">
        <v>77628.539999999994</v>
      </c>
      <c r="D288" s="38">
        <v>-0.67861099999999996</v>
      </c>
      <c r="E288" s="16">
        <v>-526.79578800000002</v>
      </c>
      <c r="F288" s="16">
        <v>78155.335787999997</v>
      </c>
      <c r="G288" s="16">
        <v>-1255.6500000000001</v>
      </c>
      <c r="H288" s="16">
        <v>728.85421199999996</v>
      </c>
      <c r="I288" s="16">
        <v>638.85573399999998</v>
      </c>
      <c r="J288" s="16">
        <v>17.711905000000002</v>
      </c>
      <c r="K288" s="16">
        <v>-154.392034</v>
      </c>
      <c r="L288" s="39">
        <v>226.678607</v>
      </c>
    </row>
    <row r="289" spans="1:12" ht="12" x14ac:dyDescent="0.2">
      <c r="A289" s="37" t="s">
        <v>65</v>
      </c>
      <c r="B289" t="s">
        <v>114</v>
      </c>
      <c r="C289" s="16">
        <v>17524.54</v>
      </c>
      <c r="D289" s="38">
        <v>-1.0847450000000001</v>
      </c>
      <c r="E289" s="16">
        <v>-190.09660700000001</v>
      </c>
      <c r="F289" s="16">
        <v>17714.636607</v>
      </c>
      <c r="G289" s="16">
        <v>-530.20000000000005</v>
      </c>
      <c r="H289" s="16">
        <v>340.10339299999998</v>
      </c>
      <c r="I289" s="16">
        <v>359.56584099999998</v>
      </c>
      <c r="J289" s="16">
        <v>-24.837734000000001</v>
      </c>
      <c r="K289" s="16">
        <v>5.3752849999999999</v>
      </c>
      <c r="L289" s="39">
        <v>9.9999999999999995E-7</v>
      </c>
    </row>
    <row r="290" spans="1:12" ht="12" x14ac:dyDescent="0.2">
      <c r="A290" s="37" t="s">
        <v>65</v>
      </c>
      <c r="B290" t="s">
        <v>115</v>
      </c>
      <c r="C290" s="16">
        <v>44.91</v>
      </c>
      <c r="D290" s="38">
        <v>6.8078E-2</v>
      </c>
      <c r="E290" s="16">
        <v>3.0574E-2</v>
      </c>
      <c r="F290" s="16">
        <v>44.879426000000002</v>
      </c>
      <c r="G290" s="16">
        <v>0</v>
      </c>
      <c r="H290" s="16">
        <v>3.0574E-2</v>
      </c>
      <c r="I290" s="16">
        <v>5.0000000000000004E-6</v>
      </c>
      <c r="J290" s="16">
        <v>1.7967E-2</v>
      </c>
      <c r="K290" s="16">
        <v>1.2602E-2</v>
      </c>
      <c r="L290" s="39">
        <v>0</v>
      </c>
    </row>
    <row r="291" spans="1:12" ht="12" x14ac:dyDescent="0.2">
      <c r="A291" s="37" t="s">
        <v>65</v>
      </c>
      <c r="B291" t="s">
        <v>116</v>
      </c>
      <c r="C291" s="16">
        <v>92.28</v>
      </c>
      <c r="D291" s="38">
        <v>17.931092</v>
      </c>
      <c r="E291" s="16">
        <v>16.546811999999999</v>
      </c>
      <c r="F291" s="16">
        <v>75.733187999999998</v>
      </c>
      <c r="G291" s="16">
        <v>-36.86</v>
      </c>
      <c r="H291" s="16">
        <v>53.406812000000002</v>
      </c>
      <c r="I291" s="16">
        <v>68.498199999999997</v>
      </c>
      <c r="J291" s="16">
        <v>-13.253254</v>
      </c>
      <c r="K291" s="16">
        <v>-0.60115600000000002</v>
      </c>
      <c r="L291" s="39">
        <v>-1.2369779999999999</v>
      </c>
    </row>
    <row r="292" spans="1:12" ht="12" x14ac:dyDescent="0.2">
      <c r="A292" s="37" t="s">
        <v>65</v>
      </c>
      <c r="B292" t="s">
        <v>117</v>
      </c>
      <c r="C292" s="16">
        <v>6627.73</v>
      </c>
      <c r="D292" s="38">
        <v>23.729671</v>
      </c>
      <c r="E292" s="16">
        <v>1572.7385380000001</v>
      </c>
      <c r="F292" s="16">
        <v>5054.991462</v>
      </c>
      <c r="G292" s="16">
        <v>1334.01</v>
      </c>
      <c r="H292" s="16">
        <v>238.72853799999999</v>
      </c>
      <c r="I292" s="16">
        <v>237.783477</v>
      </c>
      <c r="J292" s="16">
        <v>-0.26336900000000002</v>
      </c>
      <c r="K292" s="16">
        <v>1.2084299999999999</v>
      </c>
      <c r="L292" s="39">
        <v>0</v>
      </c>
    </row>
    <row r="293" spans="1:12" ht="12" x14ac:dyDescent="0.2">
      <c r="A293" s="37" t="s">
        <v>66</v>
      </c>
      <c r="B293" t="s">
        <v>113</v>
      </c>
      <c r="C293" s="16">
        <v>3731.27</v>
      </c>
      <c r="D293" s="38">
        <v>-0.67861099999999996</v>
      </c>
      <c r="E293" s="16">
        <v>-25.320808</v>
      </c>
      <c r="F293" s="16">
        <v>3756.5908079999999</v>
      </c>
      <c r="G293" s="16">
        <v>-126.49</v>
      </c>
      <c r="H293" s="16">
        <v>101.169192</v>
      </c>
      <c r="I293" s="16">
        <v>96.843352999999993</v>
      </c>
      <c r="J293" s="16">
        <v>0.85133499999999995</v>
      </c>
      <c r="K293" s="16">
        <v>-7.4209610000000001</v>
      </c>
      <c r="L293" s="39">
        <v>10.895465</v>
      </c>
    </row>
    <row r="294" spans="1:12" ht="12" x14ac:dyDescent="0.2">
      <c r="A294" s="37" t="s">
        <v>66</v>
      </c>
      <c r="B294" t="s">
        <v>114</v>
      </c>
      <c r="C294" s="16">
        <v>901.66</v>
      </c>
      <c r="D294" s="38">
        <v>-1.0847450000000001</v>
      </c>
      <c r="E294" s="16">
        <v>-9.7807139999999997</v>
      </c>
      <c r="F294" s="16">
        <v>911.44071399999996</v>
      </c>
      <c r="G294" s="16">
        <v>-43.18</v>
      </c>
      <c r="H294" s="16">
        <v>33.399285999999996</v>
      </c>
      <c r="I294" s="16">
        <v>34.374580999999999</v>
      </c>
      <c r="J294" s="16">
        <v>-1.2518590000000001</v>
      </c>
      <c r="K294" s="16">
        <v>0.27656500000000001</v>
      </c>
      <c r="L294" s="39">
        <v>-9.9999999999999995E-7</v>
      </c>
    </row>
    <row r="295" spans="1:12" ht="12" x14ac:dyDescent="0.2">
      <c r="A295" s="37" t="s">
        <v>66</v>
      </c>
      <c r="B295" t="s">
        <v>115</v>
      </c>
      <c r="C295" s="16">
        <v>2.67</v>
      </c>
      <c r="D295" s="38">
        <v>6.8078E-2</v>
      </c>
      <c r="E295" s="16">
        <v>1.818E-3</v>
      </c>
      <c r="F295" s="16">
        <v>2.6681819999999998</v>
      </c>
      <c r="G295" s="16">
        <v>0</v>
      </c>
      <c r="H295" s="16">
        <v>1.818E-3</v>
      </c>
      <c r="I295" s="16">
        <v>0</v>
      </c>
      <c r="J295" s="16">
        <v>1.0679999999999999E-3</v>
      </c>
      <c r="K295" s="16">
        <v>7.4899999999999999E-4</v>
      </c>
      <c r="L295" s="39">
        <v>9.9999999999999995E-7</v>
      </c>
    </row>
    <row r="296" spans="1:12" ht="12" x14ac:dyDescent="0.2">
      <c r="A296" s="37" t="s">
        <v>66</v>
      </c>
      <c r="B296" t="s">
        <v>116</v>
      </c>
      <c r="C296" s="16">
        <v>4.3600000000000003</v>
      </c>
      <c r="D296" s="38">
        <v>17.931092</v>
      </c>
      <c r="E296" s="16">
        <v>0.78179600000000005</v>
      </c>
      <c r="F296" s="16">
        <v>3.5782039999999999</v>
      </c>
      <c r="G296" s="16">
        <v>-4.4400000000000004</v>
      </c>
      <c r="H296" s="16">
        <v>5.2217960000000003</v>
      </c>
      <c r="I296" s="16">
        <v>5.9348260000000002</v>
      </c>
      <c r="J296" s="16">
        <v>-0.62618300000000005</v>
      </c>
      <c r="K296" s="16">
        <v>-2.8403000000000001E-2</v>
      </c>
      <c r="L296" s="39">
        <v>-5.8444000000000003E-2</v>
      </c>
    </row>
    <row r="297" spans="1:12" ht="12" x14ac:dyDescent="0.2">
      <c r="A297" s="37" t="s">
        <v>66</v>
      </c>
      <c r="B297" t="s">
        <v>117</v>
      </c>
      <c r="C297" s="16">
        <v>5.01</v>
      </c>
      <c r="D297" s="38">
        <v>23.729671</v>
      </c>
      <c r="E297" s="16">
        <v>1.1888570000000001</v>
      </c>
      <c r="F297" s="16">
        <v>3.8211430000000002</v>
      </c>
      <c r="G297" s="16">
        <v>1.25</v>
      </c>
      <c r="H297" s="16">
        <v>-6.1143000000000003E-2</v>
      </c>
      <c r="I297" s="16">
        <v>-6.1858000000000003E-2</v>
      </c>
      <c r="J297" s="16">
        <v>-1.9900000000000001E-4</v>
      </c>
      <c r="K297" s="16">
        <v>9.1299999999999997E-4</v>
      </c>
      <c r="L297" s="39">
        <v>9.9999999999999995E-7</v>
      </c>
    </row>
    <row r="298" spans="1:12" ht="12" x14ac:dyDescent="0.2">
      <c r="A298" s="37" t="s">
        <v>67</v>
      </c>
      <c r="B298" t="s">
        <v>113</v>
      </c>
      <c r="C298" s="16">
        <v>386970.22</v>
      </c>
      <c r="D298" s="38">
        <v>-0.67861099999999996</v>
      </c>
      <c r="E298" s="16">
        <v>-2626.0223599999999</v>
      </c>
      <c r="F298" s="16">
        <v>389596.24235999997</v>
      </c>
      <c r="G298" s="16">
        <v>-5479.24</v>
      </c>
      <c r="H298" s="16">
        <v>2853.2176399999998</v>
      </c>
      <c r="I298" s="16">
        <v>2404.1323029999999</v>
      </c>
      <c r="J298" s="16">
        <v>88.744264999999999</v>
      </c>
      <c r="K298" s="16">
        <v>-769.62827700000003</v>
      </c>
      <c r="L298" s="39">
        <v>1129.969349</v>
      </c>
    </row>
    <row r="299" spans="1:12" ht="12" x14ac:dyDescent="0.2">
      <c r="A299" s="37" t="s">
        <v>67</v>
      </c>
      <c r="B299" t="s">
        <v>114</v>
      </c>
      <c r="C299" s="16">
        <v>30112.62</v>
      </c>
      <c r="D299" s="38">
        <v>-1.0847450000000001</v>
      </c>
      <c r="E299" s="16">
        <v>-326.64520199999998</v>
      </c>
      <c r="F299" s="16">
        <v>30439.265201999999</v>
      </c>
      <c r="G299" s="16">
        <v>-1133.77</v>
      </c>
      <c r="H299" s="16">
        <v>807.12479800000006</v>
      </c>
      <c r="I299" s="16">
        <v>834.88812399999995</v>
      </c>
      <c r="J299" s="16">
        <v>-36.999741</v>
      </c>
      <c r="K299" s="16">
        <v>9.2364149999999992</v>
      </c>
      <c r="L299" s="39">
        <v>0</v>
      </c>
    </row>
    <row r="300" spans="1:12" ht="12" x14ac:dyDescent="0.2">
      <c r="A300" s="37" t="s">
        <v>67</v>
      </c>
      <c r="B300" t="s">
        <v>115</v>
      </c>
      <c r="C300" s="16">
        <v>129.26</v>
      </c>
      <c r="D300" s="38">
        <v>6.8078E-2</v>
      </c>
      <c r="E300" s="16">
        <v>8.7997000000000006E-2</v>
      </c>
      <c r="F300" s="16">
        <v>129.17200299999999</v>
      </c>
      <c r="G300" s="16">
        <v>0</v>
      </c>
      <c r="H300" s="16">
        <v>8.7997000000000006E-2</v>
      </c>
      <c r="I300" s="16">
        <v>1.4E-5</v>
      </c>
      <c r="J300" s="16">
        <v>5.1712000000000001E-2</v>
      </c>
      <c r="K300" s="16">
        <v>3.6270999999999998E-2</v>
      </c>
      <c r="L300" s="39">
        <v>0</v>
      </c>
    </row>
    <row r="301" spans="1:12" ht="12" x14ac:dyDescent="0.2">
      <c r="A301" s="37" t="s">
        <v>67</v>
      </c>
      <c r="B301" t="s">
        <v>116</v>
      </c>
      <c r="C301" s="16">
        <v>210.86</v>
      </c>
      <c r="D301" s="38">
        <v>17.931092</v>
      </c>
      <c r="E301" s="16">
        <v>37.809500999999997</v>
      </c>
      <c r="F301" s="16">
        <v>173.050499</v>
      </c>
      <c r="G301" s="16">
        <v>-165.93</v>
      </c>
      <c r="H301" s="16">
        <v>203.73950099999999</v>
      </c>
      <c r="I301" s="16">
        <v>238.99476899999999</v>
      </c>
      <c r="J301" s="16">
        <v>-31.055126000000001</v>
      </c>
      <c r="K301" s="16">
        <v>-1.373642</v>
      </c>
      <c r="L301" s="39">
        <v>-2.8264999999999998</v>
      </c>
    </row>
    <row r="302" spans="1:12" ht="12" x14ac:dyDescent="0.2">
      <c r="A302" s="37" t="s">
        <v>67</v>
      </c>
      <c r="B302" t="s">
        <v>117</v>
      </c>
      <c r="C302" s="16">
        <v>2933.69</v>
      </c>
      <c r="D302" s="38">
        <v>23.729671</v>
      </c>
      <c r="E302" s="16">
        <v>696.15499199999999</v>
      </c>
      <c r="F302" s="16">
        <v>2237.5350079999998</v>
      </c>
      <c r="G302" s="16">
        <v>538.48</v>
      </c>
      <c r="H302" s="16">
        <v>157.674992</v>
      </c>
      <c r="I302" s="16">
        <v>157.25667100000001</v>
      </c>
      <c r="J302" s="16">
        <v>-0.116577</v>
      </c>
      <c r="K302" s="16">
        <v>0.53489799999999998</v>
      </c>
      <c r="L302" s="39">
        <v>0</v>
      </c>
    </row>
    <row r="303" spans="1:12" ht="12" x14ac:dyDescent="0.2">
      <c r="A303" s="37" t="s">
        <v>68</v>
      </c>
      <c r="B303" t="s">
        <v>113</v>
      </c>
      <c r="C303" s="16">
        <v>1532210.35</v>
      </c>
      <c r="D303" s="38">
        <v>-0.67861099999999996</v>
      </c>
      <c r="E303" s="16">
        <v>-10397.747503000001</v>
      </c>
      <c r="F303" s="16">
        <v>1542608.0975029999</v>
      </c>
      <c r="G303" s="16">
        <v>-30140.09</v>
      </c>
      <c r="H303" s="16">
        <v>19742.342497000001</v>
      </c>
      <c r="I303" s="16">
        <v>17965.977765</v>
      </c>
      <c r="J303" s="16">
        <v>349.59261600000002</v>
      </c>
      <c r="K303" s="16">
        <v>-3047.3466720000001</v>
      </c>
      <c r="L303" s="39">
        <v>4474.1187879999998</v>
      </c>
    </row>
    <row r="304" spans="1:12" ht="12" x14ac:dyDescent="0.2">
      <c r="A304" s="37" t="s">
        <v>68</v>
      </c>
      <c r="B304" t="s">
        <v>114</v>
      </c>
      <c r="C304" s="16">
        <v>41860.54</v>
      </c>
      <c r="D304" s="38">
        <v>-1.0847450000000001</v>
      </c>
      <c r="E304" s="16">
        <v>-454.08020099999999</v>
      </c>
      <c r="F304" s="16">
        <v>42314.620200999998</v>
      </c>
      <c r="G304" s="16">
        <v>-863.07</v>
      </c>
      <c r="H304" s="16">
        <v>408.989799</v>
      </c>
      <c r="I304" s="16">
        <v>457.02415200000002</v>
      </c>
      <c r="J304" s="16">
        <v>-60.874195999999998</v>
      </c>
      <c r="K304" s="16">
        <v>12.839843999999999</v>
      </c>
      <c r="L304" s="39">
        <v>-9.9999999999999995E-7</v>
      </c>
    </row>
    <row r="305" spans="1:12" ht="12" x14ac:dyDescent="0.2">
      <c r="A305" s="37" t="s">
        <v>68</v>
      </c>
      <c r="B305" t="s">
        <v>115</v>
      </c>
      <c r="C305" s="16">
        <v>156.52000000000001</v>
      </c>
      <c r="D305" s="38">
        <v>6.8078E-2</v>
      </c>
      <c r="E305" s="16">
        <v>0.106555</v>
      </c>
      <c r="F305" s="16">
        <v>156.413445</v>
      </c>
      <c r="G305" s="16">
        <v>0</v>
      </c>
      <c r="H305" s="16">
        <v>0.106555</v>
      </c>
      <c r="I305" s="16">
        <v>1.7E-5</v>
      </c>
      <c r="J305" s="16">
        <v>6.2617999999999993E-2</v>
      </c>
      <c r="K305" s="16">
        <v>4.3920000000000001E-2</v>
      </c>
      <c r="L305" s="39">
        <v>0</v>
      </c>
    </row>
    <row r="306" spans="1:12" ht="12" x14ac:dyDescent="0.2">
      <c r="A306" s="37" t="s">
        <v>68</v>
      </c>
      <c r="B306" t="s">
        <v>116</v>
      </c>
      <c r="C306" s="16">
        <v>591.19000000000005</v>
      </c>
      <c r="D306" s="38">
        <v>17.931092</v>
      </c>
      <c r="E306" s="16">
        <v>106.006823</v>
      </c>
      <c r="F306" s="16">
        <v>485.183177</v>
      </c>
      <c r="G306" s="16">
        <v>-109.07</v>
      </c>
      <c r="H306" s="16">
        <v>215.07682299999999</v>
      </c>
      <c r="I306" s="16">
        <v>311.75950699999999</v>
      </c>
      <c r="J306" s="16">
        <v>-84.906709000000006</v>
      </c>
      <c r="K306" s="16">
        <v>-3.8512919999999999</v>
      </c>
      <c r="L306" s="39">
        <v>-7.9246829999999999</v>
      </c>
    </row>
    <row r="307" spans="1:12" ht="12" x14ac:dyDescent="0.2">
      <c r="A307" s="37" t="s">
        <v>68</v>
      </c>
      <c r="B307" t="s">
        <v>117</v>
      </c>
      <c r="C307" s="16">
        <v>3867.22</v>
      </c>
      <c r="D307" s="38">
        <v>23.729671</v>
      </c>
      <c r="E307" s="16">
        <v>917.67859099999998</v>
      </c>
      <c r="F307" s="16">
        <v>2949.5414089999999</v>
      </c>
      <c r="G307" s="16">
        <v>793.71</v>
      </c>
      <c r="H307" s="16">
        <v>123.968591</v>
      </c>
      <c r="I307" s="16">
        <v>123.417157</v>
      </c>
      <c r="J307" s="16">
        <v>-0.153673</v>
      </c>
      <c r="K307" s="16">
        <v>0.70510799999999996</v>
      </c>
      <c r="L307" s="39">
        <v>-9.9999999999999995E-7</v>
      </c>
    </row>
    <row r="308" spans="1:12" ht="12" x14ac:dyDescent="0.2">
      <c r="A308" s="37" t="s">
        <v>69</v>
      </c>
      <c r="B308" t="s">
        <v>113</v>
      </c>
      <c r="C308" s="16">
        <v>10739852.34</v>
      </c>
      <c r="D308" s="38">
        <v>-0.67861099999999996</v>
      </c>
      <c r="E308" s="16">
        <v>-72881.816034000003</v>
      </c>
      <c r="F308" s="16">
        <v>10812734.156034</v>
      </c>
      <c r="G308" s="16">
        <v>-163863.57</v>
      </c>
      <c r="H308" s="16">
        <v>90981.753966000004</v>
      </c>
      <c r="I308" s="16">
        <v>78530.529546999998</v>
      </c>
      <c r="J308" s="16">
        <v>2450.4292610000002</v>
      </c>
      <c r="K308" s="16">
        <v>-21360.026244000001</v>
      </c>
      <c r="L308" s="39">
        <v>31360.821402000001</v>
      </c>
    </row>
    <row r="309" spans="1:12" ht="12" x14ac:dyDescent="0.2">
      <c r="A309" s="37" t="s">
        <v>69</v>
      </c>
      <c r="B309" t="s">
        <v>114</v>
      </c>
      <c r="C309" s="16">
        <v>2144987.13</v>
      </c>
      <c r="D309" s="38">
        <v>-1.0847450000000001</v>
      </c>
      <c r="E309" s="16">
        <v>-23267.645047999998</v>
      </c>
      <c r="F309" s="16">
        <v>2168254.7750479998</v>
      </c>
      <c r="G309" s="16">
        <v>-51186.93</v>
      </c>
      <c r="H309" s="16">
        <v>27919.284952000002</v>
      </c>
      <c r="I309" s="16">
        <v>30371.747864000001</v>
      </c>
      <c r="J309" s="16">
        <v>-3110.3927739999999</v>
      </c>
      <c r="K309" s="16">
        <v>657.92986199999996</v>
      </c>
      <c r="L309" s="39">
        <v>0</v>
      </c>
    </row>
    <row r="310" spans="1:12" ht="12" x14ac:dyDescent="0.2">
      <c r="A310" s="37" t="s">
        <v>69</v>
      </c>
      <c r="B310" t="s">
        <v>115</v>
      </c>
      <c r="C310" s="16">
        <v>7650.23</v>
      </c>
      <c r="D310" s="38">
        <v>6.8078E-2</v>
      </c>
      <c r="E310" s="16">
        <v>5.2080880000000001</v>
      </c>
      <c r="F310" s="16">
        <v>7645.0219120000002</v>
      </c>
      <c r="G310" s="16">
        <v>0</v>
      </c>
      <c r="H310" s="16">
        <v>5.2080880000000001</v>
      </c>
      <c r="I310" s="16">
        <v>8.4900000000000004E-4</v>
      </c>
      <c r="J310" s="16">
        <v>3.060565</v>
      </c>
      <c r="K310" s="16">
        <v>2.1466750000000001</v>
      </c>
      <c r="L310" s="39">
        <v>-9.9999999999999995E-7</v>
      </c>
    </row>
    <row r="311" spans="1:12" ht="12" x14ac:dyDescent="0.2">
      <c r="A311" s="37" t="s">
        <v>69</v>
      </c>
      <c r="B311" t="s">
        <v>116</v>
      </c>
      <c r="C311" s="16">
        <v>18042.39</v>
      </c>
      <c r="D311" s="38">
        <v>17.931092</v>
      </c>
      <c r="E311" s="16">
        <v>3235.1975649999999</v>
      </c>
      <c r="F311" s="16">
        <v>14807.192435000001</v>
      </c>
      <c r="G311" s="16">
        <v>-6622.49</v>
      </c>
      <c r="H311" s="16">
        <v>9857.6875650000002</v>
      </c>
      <c r="I311" s="16">
        <v>12808.323872999999</v>
      </c>
      <c r="J311" s="16">
        <v>-2591.2480740000001</v>
      </c>
      <c r="K311" s="16">
        <v>-117.53668500000001</v>
      </c>
      <c r="L311" s="39">
        <v>-241.85154900000001</v>
      </c>
    </row>
    <row r="312" spans="1:12" ht="12" x14ac:dyDescent="0.2">
      <c r="A312" s="37" t="s">
        <v>69</v>
      </c>
      <c r="B312" t="s">
        <v>117</v>
      </c>
      <c r="C312" s="16">
        <v>35087.14</v>
      </c>
      <c r="D312" s="38">
        <v>23.729671</v>
      </c>
      <c r="E312" s="16">
        <v>8326.0629609999996</v>
      </c>
      <c r="F312" s="16">
        <v>26761.077039</v>
      </c>
      <c r="G312" s="16">
        <v>7120.88</v>
      </c>
      <c r="H312" s="16">
        <v>1205.182961</v>
      </c>
      <c r="I312" s="16">
        <v>1200.1798180000001</v>
      </c>
      <c r="J312" s="16">
        <v>-1.394271</v>
      </c>
      <c r="K312" s="16">
        <v>6.3974149999999996</v>
      </c>
      <c r="L312" s="39">
        <v>-9.9999999999999995E-7</v>
      </c>
    </row>
    <row r="313" spans="1:12" ht="12" x14ac:dyDescent="0.2">
      <c r="A313" s="37" t="s">
        <v>70</v>
      </c>
      <c r="B313" t="s">
        <v>113</v>
      </c>
      <c r="C313" s="16">
        <v>43504.01</v>
      </c>
      <c r="D313" s="38">
        <v>-0.67861099999999996</v>
      </c>
      <c r="E313" s="16">
        <v>-295.222984</v>
      </c>
      <c r="F313" s="16">
        <v>43799.232984000002</v>
      </c>
      <c r="G313" s="16">
        <v>-823.24</v>
      </c>
      <c r="H313" s="16">
        <v>528.01701600000001</v>
      </c>
      <c r="I313" s="16">
        <v>477.580737</v>
      </c>
      <c r="J313" s="16">
        <v>9.9259740000000001</v>
      </c>
      <c r="K313" s="16">
        <v>-86.523238000000006</v>
      </c>
      <c r="L313" s="39">
        <v>127.03354299999999</v>
      </c>
    </row>
    <row r="314" spans="1:12" ht="12" x14ac:dyDescent="0.2">
      <c r="A314" s="37" t="s">
        <v>70</v>
      </c>
      <c r="B314" t="s">
        <v>114</v>
      </c>
      <c r="C314" s="16">
        <v>8385.85</v>
      </c>
      <c r="D314" s="38">
        <v>-1.0847450000000001</v>
      </c>
      <c r="E314" s="16">
        <v>-90.965106000000006</v>
      </c>
      <c r="F314" s="16">
        <v>8476.815106</v>
      </c>
      <c r="G314" s="16">
        <v>-268.82</v>
      </c>
      <c r="H314" s="16">
        <v>177.854894</v>
      </c>
      <c r="I314" s="16">
        <v>187.11362700000001</v>
      </c>
      <c r="J314" s="16">
        <v>-11.830916</v>
      </c>
      <c r="K314" s="16">
        <v>2.572184</v>
      </c>
      <c r="L314" s="39">
        <v>-9.9999999999999995E-7</v>
      </c>
    </row>
    <row r="315" spans="1:12" ht="12" x14ac:dyDescent="0.2">
      <c r="A315" s="37" t="s">
        <v>70</v>
      </c>
      <c r="B315" t="s">
        <v>115</v>
      </c>
      <c r="C315" s="16">
        <v>17.95</v>
      </c>
      <c r="D315" s="38">
        <v>6.8078E-2</v>
      </c>
      <c r="E315" s="16">
        <v>1.222E-2</v>
      </c>
      <c r="F315" s="16">
        <v>17.93778</v>
      </c>
      <c r="G315" s="16">
        <v>0</v>
      </c>
      <c r="H315" s="16">
        <v>1.222E-2</v>
      </c>
      <c r="I315" s="16">
        <v>1.9999999999999999E-6</v>
      </c>
      <c r="J315" s="16">
        <v>7.1809999999999999E-3</v>
      </c>
      <c r="K315" s="16">
        <v>5.0369999999999998E-3</v>
      </c>
      <c r="L315" s="39">
        <v>0</v>
      </c>
    </row>
    <row r="316" spans="1:12" ht="12" x14ac:dyDescent="0.2">
      <c r="A316" s="37" t="s">
        <v>70</v>
      </c>
      <c r="B316" t="s">
        <v>116</v>
      </c>
      <c r="C316" s="16">
        <v>45</v>
      </c>
      <c r="D316" s="38">
        <v>17.931092</v>
      </c>
      <c r="E316" s="16">
        <v>8.0689910000000005</v>
      </c>
      <c r="F316" s="16">
        <v>36.931009000000003</v>
      </c>
      <c r="G316" s="16">
        <v>-18.59</v>
      </c>
      <c r="H316" s="16">
        <v>26.658991</v>
      </c>
      <c r="I316" s="16">
        <v>34.018250999999999</v>
      </c>
      <c r="J316" s="16">
        <v>-6.4629000000000003</v>
      </c>
      <c r="K316" s="16">
        <v>-0.29315099999999999</v>
      </c>
      <c r="L316" s="39">
        <v>-0.603209</v>
      </c>
    </row>
    <row r="317" spans="1:12" ht="12" x14ac:dyDescent="0.2">
      <c r="A317" s="37" t="s">
        <v>70</v>
      </c>
      <c r="B317" t="s">
        <v>117</v>
      </c>
      <c r="C317" s="16">
        <v>4119.1000000000004</v>
      </c>
      <c r="D317" s="38">
        <v>23.729671</v>
      </c>
      <c r="E317" s="16">
        <v>977.44888700000001</v>
      </c>
      <c r="F317" s="16">
        <v>3141.6511129999999</v>
      </c>
      <c r="G317" s="16">
        <v>807.67</v>
      </c>
      <c r="H317" s="16">
        <v>169.778887</v>
      </c>
      <c r="I317" s="16">
        <v>169.19153700000001</v>
      </c>
      <c r="J317" s="16">
        <v>-0.16368199999999999</v>
      </c>
      <c r="K317" s="16">
        <v>0.75103299999999995</v>
      </c>
      <c r="L317" s="39">
        <v>-9.9999999999999995E-7</v>
      </c>
    </row>
    <row r="318" spans="1:12" ht="12" x14ac:dyDescent="0.2">
      <c r="A318" s="37" t="s">
        <v>71</v>
      </c>
      <c r="B318" t="s">
        <v>113</v>
      </c>
      <c r="C318" s="16">
        <v>4704.7</v>
      </c>
      <c r="D318" s="38">
        <v>-0.67861099999999996</v>
      </c>
      <c r="E318" s="16">
        <v>-31.92661</v>
      </c>
      <c r="F318" s="16">
        <v>4736.6266100000003</v>
      </c>
      <c r="G318" s="16">
        <v>-159.49</v>
      </c>
      <c r="H318" s="16">
        <v>127.56339</v>
      </c>
      <c r="I318" s="16">
        <v>122.10900599999999</v>
      </c>
      <c r="J318" s="16">
        <v>1.0734349999999999</v>
      </c>
      <c r="K318" s="16">
        <v>-9.3569739999999992</v>
      </c>
      <c r="L318" s="39">
        <v>13.737923</v>
      </c>
    </row>
    <row r="319" spans="1:12" ht="12" x14ac:dyDescent="0.2">
      <c r="A319" s="37" t="s">
        <v>72</v>
      </c>
      <c r="B319" t="s">
        <v>113</v>
      </c>
      <c r="C319" s="16">
        <v>10627.09</v>
      </c>
      <c r="D319" s="38">
        <v>-0.67861099999999996</v>
      </c>
      <c r="E319" s="16">
        <v>-72.116597999999996</v>
      </c>
      <c r="F319" s="16">
        <v>10699.206598000001</v>
      </c>
      <c r="G319" s="16">
        <v>-308.13</v>
      </c>
      <c r="H319" s="16">
        <v>236.01340200000001</v>
      </c>
      <c r="I319" s="16">
        <v>224.34085999999999</v>
      </c>
      <c r="J319" s="16">
        <v>1.7767489999999999</v>
      </c>
      <c r="K319" s="16">
        <v>-21.135757999999999</v>
      </c>
      <c r="L319" s="39">
        <v>31.031551</v>
      </c>
    </row>
    <row r="320" spans="1:12" ht="12" x14ac:dyDescent="0.2">
      <c r="A320" s="37" t="s">
        <v>72</v>
      </c>
      <c r="B320" t="s">
        <v>114</v>
      </c>
      <c r="C320" s="16">
        <v>1846.67</v>
      </c>
      <c r="D320" s="38">
        <v>-1.0847450000000001</v>
      </c>
      <c r="E320" s="16">
        <v>-20.031663999999999</v>
      </c>
      <c r="F320" s="16">
        <v>1866.7016639999999</v>
      </c>
      <c r="G320" s="16">
        <v>-70.72</v>
      </c>
      <c r="H320" s="16">
        <v>50.688336</v>
      </c>
      <c r="I320" s="16">
        <v>56.296702000000003</v>
      </c>
      <c r="J320" s="16">
        <v>-6.1747940000000003</v>
      </c>
      <c r="K320" s="16">
        <v>0.56642700000000001</v>
      </c>
      <c r="L320" s="39">
        <v>9.9999999999999995E-7</v>
      </c>
    </row>
    <row r="321" spans="1:12" ht="12" x14ac:dyDescent="0.2">
      <c r="A321" s="37" t="s">
        <v>72</v>
      </c>
      <c r="B321" t="s">
        <v>115</v>
      </c>
      <c r="C321" s="16">
        <v>3.11</v>
      </c>
      <c r="D321" s="38">
        <v>6.8078E-2</v>
      </c>
      <c r="E321" s="16">
        <v>2.117E-3</v>
      </c>
      <c r="F321" s="16">
        <v>3.1078830000000002</v>
      </c>
      <c r="G321" s="16">
        <v>0</v>
      </c>
      <c r="H321" s="16">
        <v>2.117E-3</v>
      </c>
      <c r="I321" s="16">
        <v>0</v>
      </c>
      <c r="J321" s="16">
        <v>1.2440000000000001E-3</v>
      </c>
      <c r="K321" s="16">
        <v>8.7299999999999997E-4</v>
      </c>
      <c r="L321" s="39">
        <v>0</v>
      </c>
    </row>
    <row r="322" spans="1:12" ht="12" x14ac:dyDescent="0.2">
      <c r="A322" s="37" t="s">
        <v>72</v>
      </c>
      <c r="B322" t="s">
        <v>116</v>
      </c>
      <c r="C322" s="16">
        <v>9.77</v>
      </c>
      <c r="D322" s="38">
        <v>17.931092</v>
      </c>
      <c r="E322" s="16">
        <v>1.751868</v>
      </c>
      <c r="F322" s="16">
        <v>8.0181319999999996</v>
      </c>
      <c r="G322" s="16">
        <v>-6.67</v>
      </c>
      <c r="H322" s="16">
        <v>8.4218679999999999</v>
      </c>
      <c r="I322" s="16">
        <v>8.9122389999999996</v>
      </c>
      <c r="J322" s="16">
        <v>-0.29576200000000002</v>
      </c>
      <c r="K322" s="16">
        <v>-6.3645999999999994E-2</v>
      </c>
      <c r="L322" s="39">
        <v>-0.130963</v>
      </c>
    </row>
    <row r="323" spans="1:12" ht="12" x14ac:dyDescent="0.2">
      <c r="A323" s="37" t="s">
        <v>72</v>
      </c>
      <c r="B323" t="s">
        <v>117</v>
      </c>
      <c r="C323" s="16">
        <v>1226.6199999999999</v>
      </c>
      <c r="D323" s="38">
        <v>23.729671</v>
      </c>
      <c r="E323" s="16">
        <v>291.07289300000002</v>
      </c>
      <c r="F323" s="16">
        <v>935.54710699999998</v>
      </c>
      <c r="G323" s="16">
        <v>245.28</v>
      </c>
      <c r="H323" s="16">
        <v>45.792892999999999</v>
      </c>
      <c r="I323" s="16">
        <v>-12.136156</v>
      </c>
      <c r="J323" s="16">
        <v>57.705399999999997</v>
      </c>
      <c r="K323" s="16">
        <v>0.22364899999999999</v>
      </c>
      <c r="L323" s="39">
        <v>0</v>
      </c>
    </row>
    <row r="324" spans="1:12" ht="12" x14ac:dyDescent="0.2">
      <c r="A324" s="37" t="s">
        <v>73</v>
      </c>
      <c r="B324" t="s">
        <v>113</v>
      </c>
      <c r="C324" s="16">
        <v>70561.42</v>
      </c>
      <c r="D324" s="38">
        <v>-0.67861099999999996</v>
      </c>
      <c r="E324" s="16">
        <v>-478.837536</v>
      </c>
      <c r="F324" s="16">
        <v>71040.257536000005</v>
      </c>
      <c r="G324" s="16">
        <v>-1029.6500000000001</v>
      </c>
      <c r="H324" s="16">
        <v>550.81246399999998</v>
      </c>
      <c r="I324" s="16">
        <v>469.00723499999998</v>
      </c>
      <c r="J324" s="16">
        <v>16.099454999999999</v>
      </c>
      <c r="K324" s="16">
        <v>-140.336546</v>
      </c>
      <c r="L324" s="39">
        <v>206.04231999999999</v>
      </c>
    </row>
    <row r="325" spans="1:12" ht="12" x14ac:dyDescent="0.2">
      <c r="A325" s="37" t="s">
        <v>73</v>
      </c>
      <c r="B325" t="s">
        <v>114</v>
      </c>
      <c r="C325" s="16">
        <v>9493.51</v>
      </c>
      <c r="D325" s="38">
        <v>-1.0847450000000001</v>
      </c>
      <c r="E325" s="16">
        <v>-102.980395</v>
      </c>
      <c r="F325" s="16">
        <v>9596.4903950000007</v>
      </c>
      <c r="G325" s="16">
        <v>-276.60000000000002</v>
      </c>
      <c r="H325" s="16">
        <v>173.61960500000001</v>
      </c>
      <c r="I325" s="16">
        <v>184.24764300000001</v>
      </c>
      <c r="J325" s="16">
        <v>-13.539973</v>
      </c>
      <c r="K325" s="16">
        <v>2.9119350000000002</v>
      </c>
      <c r="L325" s="39">
        <v>0</v>
      </c>
    </row>
    <row r="326" spans="1:12" ht="12" x14ac:dyDescent="0.2">
      <c r="A326" s="37" t="s">
        <v>73</v>
      </c>
      <c r="B326" t="s">
        <v>115</v>
      </c>
      <c r="C326" s="16">
        <v>15.49</v>
      </c>
      <c r="D326" s="38">
        <v>6.8078E-2</v>
      </c>
      <c r="E326" s="16">
        <v>1.0545000000000001E-2</v>
      </c>
      <c r="F326" s="16">
        <v>15.479455</v>
      </c>
      <c r="G326" s="16">
        <v>0</v>
      </c>
      <c r="H326" s="16">
        <v>1.0545000000000001E-2</v>
      </c>
      <c r="I326" s="16">
        <v>1.9999999999999999E-6</v>
      </c>
      <c r="J326" s="16">
        <v>6.1970000000000003E-3</v>
      </c>
      <c r="K326" s="16">
        <v>4.3470000000000002E-3</v>
      </c>
      <c r="L326" s="39">
        <v>-9.9999999999999995E-7</v>
      </c>
    </row>
    <row r="327" spans="1:12" ht="12" x14ac:dyDescent="0.2">
      <c r="A327" s="37" t="s">
        <v>73</v>
      </c>
      <c r="B327" t="s">
        <v>116</v>
      </c>
      <c r="C327" s="16">
        <v>46.26</v>
      </c>
      <c r="D327" s="38">
        <v>17.931092</v>
      </c>
      <c r="E327" s="16">
        <v>8.2949230000000007</v>
      </c>
      <c r="F327" s="16">
        <v>37.965077000000001</v>
      </c>
      <c r="G327" s="16">
        <v>-16.73</v>
      </c>
      <c r="H327" s="16">
        <v>25.024923000000001</v>
      </c>
      <c r="I327" s="16">
        <v>32.590242000000003</v>
      </c>
      <c r="J327" s="16">
        <v>-6.6438610000000002</v>
      </c>
      <c r="K327" s="16">
        <v>-0.30136000000000002</v>
      </c>
      <c r="L327" s="39">
        <v>-0.62009800000000004</v>
      </c>
    </row>
    <row r="328" spans="1:12" ht="12" x14ac:dyDescent="0.2">
      <c r="A328" s="37" t="s">
        <v>73</v>
      </c>
      <c r="B328" t="s">
        <v>117</v>
      </c>
      <c r="C328" s="16">
        <v>1096.3900000000001</v>
      </c>
      <c r="D328" s="38">
        <v>23.729671</v>
      </c>
      <c r="E328" s="16">
        <v>260.16974199999999</v>
      </c>
      <c r="F328" s="16">
        <v>836.22025799999994</v>
      </c>
      <c r="G328" s="16">
        <v>199.95</v>
      </c>
      <c r="H328" s="16">
        <v>60.219741999999997</v>
      </c>
      <c r="I328" s="16">
        <v>60.063406000000001</v>
      </c>
      <c r="J328" s="16">
        <v>-4.3568000000000003E-2</v>
      </c>
      <c r="K328" s="16">
        <v>0.199904</v>
      </c>
      <c r="L328" s="39">
        <v>0</v>
      </c>
    </row>
    <row r="329" spans="1:12" ht="12" x14ac:dyDescent="0.2">
      <c r="A329" s="37" t="s">
        <v>74</v>
      </c>
      <c r="B329" t="s">
        <v>113</v>
      </c>
      <c r="C329" s="16">
        <v>4026487.9</v>
      </c>
      <c r="D329" s="38">
        <v>-0.67861099999999996</v>
      </c>
      <c r="E329" s="16">
        <v>-27324.188555000001</v>
      </c>
      <c r="F329" s="16">
        <v>4053812.0885549998</v>
      </c>
      <c r="G329" s="16">
        <v>-46851.62</v>
      </c>
      <c r="H329" s="16">
        <v>19527.431444999998</v>
      </c>
      <c r="I329" s="16">
        <v>14859.331468</v>
      </c>
      <c r="J329" s="16">
        <v>918.69268399999999</v>
      </c>
      <c r="K329" s="16">
        <v>-8008.1070460000001</v>
      </c>
      <c r="L329" s="39">
        <v>11757.514338999999</v>
      </c>
    </row>
    <row r="330" spans="1:12" ht="12" x14ac:dyDescent="0.2">
      <c r="A330" s="37" t="s">
        <v>74</v>
      </c>
      <c r="B330" t="s">
        <v>114</v>
      </c>
      <c r="C330" s="16">
        <v>682390.59</v>
      </c>
      <c r="D330" s="38">
        <v>-1.0847450000000001</v>
      </c>
      <c r="E330" s="16">
        <v>-7402.1992069999997</v>
      </c>
      <c r="F330" s="16">
        <v>689792.78920700005</v>
      </c>
      <c r="G330" s="16">
        <v>-15463.34</v>
      </c>
      <c r="H330" s="16">
        <v>8061.1407929999996</v>
      </c>
      <c r="I330" s="16">
        <v>8844.7818459999999</v>
      </c>
      <c r="J330" s="16">
        <v>-992.95006999999998</v>
      </c>
      <c r="K330" s="16">
        <v>209.30901700000001</v>
      </c>
      <c r="L330" s="39">
        <v>0</v>
      </c>
    </row>
    <row r="331" spans="1:12" ht="12" x14ac:dyDescent="0.2">
      <c r="A331" s="37" t="s">
        <v>74</v>
      </c>
      <c r="B331" t="s">
        <v>115</v>
      </c>
      <c r="C331" s="16">
        <v>2384.21</v>
      </c>
      <c r="D331" s="38">
        <v>6.8078E-2</v>
      </c>
      <c r="E331" s="16">
        <v>1.6231120000000001</v>
      </c>
      <c r="F331" s="16">
        <v>2382.5868879999998</v>
      </c>
      <c r="G331" s="16">
        <v>0</v>
      </c>
      <c r="H331" s="16">
        <v>1.6231120000000001</v>
      </c>
      <c r="I331" s="16">
        <v>2.6499999999999999E-4</v>
      </c>
      <c r="J331" s="16">
        <v>0.95383099999999998</v>
      </c>
      <c r="K331" s="16">
        <v>0.66901500000000003</v>
      </c>
      <c r="L331" s="39">
        <v>9.9999999999999995E-7</v>
      </c>
    </row>
    <row r="332" spans="1:12" ht="12" x14ac:dyDescent="0.2">
      <c r="A332" s="37" t="s">
        <v>74</v>
      </c>
      <c r="B332" t="s">
        <v>116</v>
      </c>
      <c r="C332" s="16">
        <v>6506.28</v>
      </c>
      <c r="D332" s="38">
        <v>17.931092</v>
      </c>
      <c r="E332" s="16">
        <v>1166.6470589999999</v>
      </c>
      <c r="F332" s="16">
        <v>5339.6329409999998</v>
      </c>
      <c r="G332" s="16">
        <v>-2121.56</v>
      </c>
      <c r="H332" s="16">
        <v>3288.2070589999998</v>
      </c>
      <c r="I332" s="16">
        <v>4352.2382639999996</v>
      </c>
      <c r="J332" s="16">
        <v>-934.43194200000005</v>
      </c>
      <c r="K332" s="16">
        <v>-42.384993000000001</v>
      </c>
      <c r="L332" s="39">
        <v>-87.214269999999999</v>
      </c>
    </row>
    <row r="333" spans="1:12" ht="12" x14ac:dyDescent="0.2">
      <c r="A333" s="37" t="s">
        <v>74</v>
      </c>
      <c r="B333" t="s">
        <v>117</v>
      </c>
      <c r="C333" s="16">
        <v>5621.72</v>
      </c>
      <c r="D333" s="38">
        <v>23.729671</v>
      </c>
      <c r="E333" s="16">
        <v>1334.0156730000001</v>
      </c>
      <c r="F333" s="16">
        <v>4287.7043270000004</v>
      </c>
      <c r="G333" s="16">
        <v>1119.2</v>
      </c>
      <c r="H333" s="16">
        <v>214.815673</v>
      </c>
      <c r="I333" s="16">
        <v>214.014061</v>
      </c>
      <c r="J333" s="16">
        <v>-0.22339200000000001</v>
      </c>
      <c r="K333" s="16">
        <v>1.0250049999999999</v>
      </c>
      <c r="L333" s="39">
        <v>-9.9999999999999995E-7</v>
      </c>
    </row>
    <row r="334" spans="1:12" ht="12" x14ac:dyDescent="0.2">
      <c r="A334" s="37" t="s">
        <v>12</v>
      </c>
      <c r="B334" t="s">
        <v>113</v>
      </c>
      <c r="C334" s="16">
        <v>1872631.4</v>
      </c>
      <c r="D334" s="38">
        <v>-0.67861099999999996</v>
      </c>
      <c r="E334" s="16">
        <v>-12707.882089000001</v>
      </c>
      <c r="F334" s="16">
        <v>1885339.2820890001</v>
      </c>
      <c r="G334" s="16">
        <v>-22085.23</v>
      </c>
      <c r="H334" s="16">
        <v>9377.3479110000007</v>
      </c>
      <c r="I334" s="16">
        <v>7206.3167759999997</v>
      </c>
      <c r="J334" s="16">
        <v>427.26386100000002</v>
      </c>
      <c r="K334" s="16">
        <v>-3724.3953240000001</v>
      </c>
      <c r="L334" s="39">
        <v>5468.1625979999999</v>
      </c>
    </row>
    <row r="335" spans="1:12" ht="12" x14ac:dyDescent="0.2">
      <c r="A335" s="37" t="s">
        <v>12</v>
      </c>
      <c r="B335" t="s">
        <v>114</v>
      </c>
      <c r="C335" s="16">
        <v>38186.410000000003</v>
      </c>
      <c r="D335" s="38">
        <v>-1.0847450000000001</v>
      </c>
      <c r="E335" s="16">
        <v>-414.22525100000001</v>
      </c>
      <c r="F335" s="16">
        <v>38600.635251</v>
      </c>
      <c r="G335" s="16">
        <v>-1310.3499999999999</v>
      </c>
      <c r="H335" s="16">
        <v>896.12474899999995</v>
      </c>
      <c r="I335" s="16">
        <v>939.59069499999998</v>
      </c>
      <c r="J335" s="16">
        <v>-55.178826000000001</v>
      </c>
      <c r="K335" s="16">
        <v>11.712880999999999</v>
      </c>
      <c r="L335" s="39">
        <v>-9.9999999999999995E-7</v>
      </c>
    </row>
    <row r="336" spans="1:12" ht="12" x14ac:dyDescent="0.2">
      <c r="A336" s="37" t="s">
        <v>12</v>
      </c>
      <c r="B336" t="s">
        <v>115</v>
      </c>
      <c r="C336" s="16">
        <v>119.05</v>
      </c>
      <c r="D336" s="38">
        <v>6.8078E-2</v>
      </c>
      <c r="E336" s="16">
        <v>8.1046999999999994E-2</v>
      </c>
      <c r="F336" s="16">
        <v>118.968953</v>
      </c>
      <c r="G336" s="16">
        <v>0</v>
      </c>
      <c r="H336" s="16">
        <v>8.1046999999999994E-2</v>
      </c>
      <c r="I336" s="16">
        <v>1.2999999999999999E-5</v>
      </c>
      <c r="J336" s="16">
        <v>4.7627000000000003E-2</v>
      </c>
      <c r="K336" s="16">
        <v>3.3404999999999997E-2</v>
      </c>
      <c r="L336" s="39">
        <v>1.9999999999999999E-6</v>
      </c>
    </row>
    <row r="337" spans="1:12" ht="12" x14ac:dyDescent="0.2">
      <c r="A337" s="37" t="s">
        <v>12</v>
      </c>
      <c r="B337" t="s">
        <v>116</v>
      </c>
      <c r="C337" s="16">
        <v>440.93</v>
      </c>
      <c r="D337" s="38">
        <v>17.931092</v>
      </c>
      <c r="E337" s="16">
        <v>79.063564999999997</v>
      </c>
      <c r="F337" s="16">
        <v>361.86643500000002</v>
      </c>
      <c r="G337" s="16">
        <v>-170.13</v>
      </c>
      <c r="H337" s="16">
        <v>249.19356500000001</v>
      </c>
      <c r="I337" s="16">
        <v>321.302862</v>
      </c>
      <c r="J337" s="16">
        <v>-63.326368000000002</v>
      </c>
      <c r="K337" s="16">
        <v>-2.8724259999999999</v>
      </c>
      <c r="L337" s="39">
        <v>-5.9105030000000003</v>
      </c>
    </row>
    <row r="338" spans="1:12" ht="12" x14ac:dyDescent="0.2">
      <c r="A338" s="37" t="s">
        <v>12</v>
      </c>
      <c r="B338" t="s">
        <v>117</v>
      </c>
      <c r="C338" s="16">
        <v>42839.14</v>
      </c>
      <c r="D338" s="38">
        <v>23.729671</v>
      </c>
      <c r="E338" s="16">
        <v>10165.587073999999</v>
      </c>
      <c r="F338" s="16">
        <v>32673.552926</v>
      </c>
      <c r="G338" s="16">
        <v>8952.4</v>
      </c>
      <c r="H338" s="16">
        <v>1213.1870739999999</v>
      </c>
      <c r="I338" s="16">
        <v>1207.078559</v>
      </c>
      <c r="J338" s="16">
        <v>-1.7023159999999999</v>
      </c>
      <c r="K338" s="16">
        <v>7.8108310000000003</v>
      </c>
      <c r="L338" s="39">
        <v>0</v>
      </c>
    </row>
    <row r="339" spans="1:12" ht="12" x14ac:dyDescent="0.2">
      <c r="A339" s="37" t="s">
        <v>75</v>
      </c>
      <c r="B339" t="s">
        <v>113</v>
      </c>
      <c r="C339" s="16">
        <v>3720102.12</v>
      </c>
      <c r="D339" s="38">
        <v>-0.67861099999999996</v>
      </c>
      <c r="E339" s="16">
        <v>-25245.021044000001</v>
      </c>
      <c r="F339" s="16">
        <v>3745347.1410440002</v>
      </c>
      <c r="G339" s="16">
        <v>-44223.89</v>
      </c>
      <c r="H339" s="16">
        <v>18978.868955999998</v>
      </c>
      <c r="I339" s="16">
        <v>14665.976665</v>
      </c>
      <c r="J339" s="16">
        <v>848.78700400000002</v>
      </c>
      <c r="K339" s="16">
        <v>-7398.7496650000003</v>
      </c>
      <c r="L339" s="39">
        <v>10862.854952</v>
      </c>
    </row>
    <row r="340" spans="1:12" ht="12" x14ac:dyDescent="0.2">
      <c r="A340" s="37" t="s">
        <v>75</v>
      </c>
      <c r="B340" t="s">
        <v>114</v>
      </c>
      <c r="C340" s="16">
        <v>58717.32</v>
      </c>
      <c r="D340" s="38">
        <v>-1.0847450000000001</v>
      </c>
      <c r="E340" s="16">
        <v>-636.933313</v>
      </c>
      <c r="F340" s="16">
        <v>59354.253313000001</v>
      </c>
      <c r="G340" s="16">
        <v>-768.12</v>
      </c>
      <c r="H340" s="16">
        <v>131.18668700000001</v>
      </c>
      <c r="I340" s="16">
        <v>200.02500900000001</v>
      </c>
      <c r="J340" s="16">
        <v>-86.84863</v>
      </c>
      <c r="K340" s="16">
        <v>18.010307999999998</v>
      </c>
      <c r="L340" s="39">
        <v>0</v>
      </c>
    </row>
    <row r="341" spans="1:12" ht="12" x14ac:dyDescent="0.2">
      <c r="A341" s="37" t="s">
        <v>75</v>
      </c>
      <c r="B341" t="s">
        <v>115</v>
      </c>
      <c r="C341" s="16">
        <v>292.51</v>
      </c>
      <c r="D341" s="38">
        <v>6.8078E-2</v>
      </c>
      <c r="E341" s="16">
        <v>0.19913400000000001</v>
      </c>
      <c r="F341" s="16">
        <v>292.31086599999998</v>
      </c>
      <c r="G341" s="16">
        <v>0</v>
      </c>
      <c r="H341" s="16">
        <v>0.19913400000000001</v>
      </c>
      <c r="I341" s="16">
        <v>3.1999999999999999E-5</v>
      </c>
      <c r="J341" s="16">
        <v>0.117022</v>
      </c>
      <c r="K341" s="16">
        <v>8.2078999999999999E-2</v>
      </c>
      <c r="L341" s="39">
        <v>9.9999999999999995E-7</v>
      </c>
    </row>
    <row r="342" spans="1:12" ht="12" x14ac:dyDescent="0.2">
      <c r="A342" s="37" t="s">
        <v>75</v>
      </c>
      <c r="B342" t="s">
        <v>116</v>
      </c>
      <c r="C342" s="16">
        <v>675.62</v>
      </c>
      <c r="D342" s="38">
        <v>17.931092</v>
      </c>
      <c r="E342" s="16">
        <v>121.146044</v>
      </c>
      <c r="F342" s="16">
        <v>554.47395600000004</v>
      </c>
      <c r="G342" s="16">
        <v>-104.31</v>
      </c>
      <c r="H342" s="16">
        <v>225.45604399999999</v>
      </c>
      <c r="I342" s="16">
        <v>335.94633399999998</v>
      </c>
      <c r="J342" s="16">
        <v>-97.032544999999999</v>
      </c>
      <c r="K342" s="16">
        <v>-4.4013090000000004</v>
      </c>
      <c r="L342" s="39">
        <v>-9.0564359999999997</v>
      </c>
    </row>
    <row r="343" spans="1:12" ht="12" x14ac:dyDescent="0.2">
      <c r="A343" s="37" t="s">
        <v>75</v>
      </c>
      <c r="B343" t="s">
        <v>117</v>
      </c>
      <c r="C343" s="16">
        <v>26655.77</v>
      </c>
      <c r="D343" s="38">
        <v>23.729671</v>
      </c>
      <c r="E343" s="16">
        <v>6325.3265810000003</v>
      </c>
      <c r="F343" s="16">
        <v>20330.443418999999</v>
      </c>
      <c r="G343" s="16">
        <v>5185.09</v>
      </c>
      <c r="H343" s="16">
        <v>1140.2365809999999</v>
      </c>
      <c r="I343" s="16">
        <v>1136.4356829999999</v>
      </c>
      <c r="J343" s="16">
        <v>-1.059231</v>
      </c>
      <c r="K343" s="16">
        <v>4.8601289999999997</v>
      </c>
      <c r="L343" s="39">
        <v>0</v>
      </c>
    </row>
    <row r="344" spans="1:12" ht="12" x14ac:dyDescent="0.2">
      <c r="A344" s="37" t="s">
        <v>76</v>
      </c>
      <c r="B344" t="s">
        <v>113</v>
      </c>
      <c r="C344" s="16">
        <v>44492.4</v>
      </c>
      <c r="D344" s="38">
        <v>-0.67861099999999996</v>
      </c>
      <c r="E344" s="16">
        <v>-301.93030700000003</v>
      </c>
      <c r="F344" s="16">
        <v>44794.330306999997</v>
      </c>
      <c r="G344" s="16">
        <v>-492.21</v>
      </c>
      <c r="H344" s="16">
        <v>190.27969300000001</v>
      </c>
      <c r="I344" s="16">
        <v>138.69752600000001</v>
      </c>
      <c r="J344" s="16">
        <v>10.151488000000001</v>
      </c>
      <c r="K344" s="16">
        <v>-88.489003999999994</v>
      </c>
      <c r="L344" s="39">
        <v>129.91968299999999</v>
      </c>
    </row>
    <row r="345" spans="1:12" ht="12" x14ac:dyDescent="0.2">
      <c r="A345" s="37" t="s">
        <v>76</v>
      </c>
      <c r="B345" t="s">
        <v>114</v>
      </c>
      <c r="C345" s="16">
        <v>6045.68</v>
      </c>
      <c r="D345" s="38">
        <v>-1.0847450000000001</v>
      </c>
      <c r="E345" s="16">
        <v>-65.580224000000001</v>
      </c>
      <c r="F345" s="16">
        <v>6111.2602239999997</v>
      </c>
      <c r="G345" s="16">
        <v>-147.53</v>
      </c>
      <c r="H345" s="16">
        <v>81.949776</v>
      </c>
      <c r="I345" s="16">
        <v>88.810287000000002</v>
      </c>
      <c r="J345" s="16">
        <v>-8.7148959999999995</v>
      </c>
      <c r="K345" s="16">
        <v>1.8543860000000001</v>
      </c>
      <c r="L345" s="39">
        <v>-9.9999999999999995E-7</v>
      </c>
    </row>
    <row r="346" spans="1:12" ht="12" x14ac:dyDescent="0.2">
      <c r="A346" s="37" t="s">
        <v>76</v>
      </c>
      <c r="B346" t="s">
        <v>115</v>
      </c>
      <c r="C346" s="16">
        <v>14.28</v>
      </c>
      <c r="D346" s="38">
        <v>6.8078E-2</v>
      </c>
      <c r="E346" s="16">
        <v>9.7210000000000005E-3</v>
      </c>
      <c r="F346" s="16">
        <v>14.270279</v>
      </c>
      <c r="G346" s="16">
        <v>0</v>
      </c>
      <c r="H346" s="16">
        <v>9.7210000000000005E-3</v>
      </c>
      <c r="I346" s="16">
        <v>1.9999999999999999E-6</v>
      </c>
      <c r="J346" s="16">
        <v>5.7130000000000002E-3</v>
      </c>
      <c r="K346" s="16">
        <v>4.0070000000000001E-3</v>
      </c>
      <c r="L346" s="39">
        <v>-9.9999999999999995E-7</v>
      </c>
    </row>
    <row r="347" spans="1:12" ht="12" x14ac:dyDescent="0.2">
      <c r="A347" s="37" t="s">
        <v>76</v>
      </c>
      <c r="B347" t="s">
        <v>116</v>
      </c>
      <c r="C347" s="16">
        <v>32.92</v>
      </c>
      <c r="D347" s="38">
        <v>17.931092</v>
      </c>
      <c r="E347" s="16">
        <v>5.9029160000000003</v>
      </c>
      <c r="F347" s="16">
        <v>27.017084000000001</v>
      </c>
      <c r="G347" s="16">
        <v>-11.07</v>
      </c>
      <c r="H347" s="16">
        <v>16.972916000000001</v>
      </c>
      <c r="I347" s="16">
        <v>22.356622999999999</v>
      </c>
      <c r="J347" s="16">
        <v>-4.72797</v>
      </c>
      <c r="K347" s="16">
        <v>-0.21445600000000001</v>
      </c>
      <c r="L347" s="39">
        <v>-0.44128099999999998</v>
      </c>
    </row>
    <row r="348" spans="1:12" ht="12" x14ac:dyDescent="0.2">
      <c r="A348" s="37" t="s">
        <v>76</v>
      </c>
      <c r="B348" t="s">
        <v>117</v>
      </c>
      <c r="C348" s="16">
        <v>20395.560000000001</v>
      </c>
      <c r="D348" s="38">
        <v>23.729671</v>
      </c>
      <c r="E348" s="16">
        <v>4839.7993310000002</v>
      </c>
      <c r="F348" s="16">
        <v>15555.760668999999</v>
      </c>
      <c r="G348" s="16">
        <v>3979.18</v>
      </c>
      <c r="H348" s="16">
        <v>860.61933099999999</v>
      </c>
      <c r="I348" s="16">
        <v>857.71108800000002</v>
      </c>
      <c r="J348" s="16">
        <v>-0.81046600000000002</v>
      </c>
      <c r="K348" s="16">
        <v>3.718709</v>
      </c>
      <c r="L348" s="39">
        <v>0</v>
      </c>
    </row>
    <row r="349" spans="1:12" ht="12" x14ac:dyDescent="0.2">
      <c r="A349" s="37" t="s">
        <v>77</v>
      </c>
      <c r="B349" t="s">
        <v>113</v>
      </c>
      <c r="C349" s="16">
        <v>1109247.3799999999</v>
      </c>
      <c r="D349" s="38">
        <v>-0.67861099999999996</v>
      </c>
      <c r="E349" s="16">
        <v>-7527.4743939999998</v>
      </c>
      <c r="F349" s="16">
        <v>1116774.854394</v>
      </c>
      <c r="G349" s="16">
        <v>-13498.62</v>
      </c>
      <c r="H349" s="16">
        <v>5971.145606</v>
      </c>
      <c r="I349" s="16">
        <v>4685.1420719999996</v>
      </c>
      <c r="J349" s="16">
        <v>253.08841799999999</v>
      </c>
      <c r="K349" s="16">
        <v>-2206.1339760000001</v>
      </c>
      <c r="L349" s="39">
        <v>3239.0490920000002</v>
      </c>
    </row>
    <row r="350" spans="1:12" ht="12" x14ac:dyDescent="0.2">
      <c r="A350" s="37" t="s">
        <v>77</v>
      </c>
      <c r="B350" t="s">
        <v>114</v>
      </c>
      <c r="C350" s="16">
        <v>164194.07</v>
      </c>
      <c r="D350" s="38">
        <v>-1.0847450000000001</v>
      </c>
      <c r="E350" s="16">
        <v>-1781.0873019999999</v>
      </c>
      <c r="F350" s="16">
        <v>165975.15730200001</v>
      </c>
      <c r="G350" s="16">
        <v>-3824.66</v>
      </c>
      <c r="H350" s="16">
        <v>2043.5726979999999</v>
      </c>
      <c r="I350" s="16">
        <v>2231.5492829999998</v>
      </c>
      <c r="J350" s="16">
        <v>-238.339676</v>
      </c>
      <c r="K350" s="16">
        <v>50.363090999999997</v>
      </c>
      <c r="L350" s="39">
        <v>0</v>
      </c>
    </row>
    <row r="351" spans="1:12" ht="12" x14ac:dyDescent="0.2">
      <c r="A351" s="37" t="s">
        <v>77</v>
      </c>
      <c r="B351" t="s">
        <v>115</v>
      </c>
      <c r="C351" s="16">
        <v>595.75</v>
      </c>
      <c r="D351" s="38">
        <v>6.8078E-2</v>
      </c>
      <c r="E351" s="16">
        <v>0.40557199999999999</v>
      </c>
      <c r="F351" s="16">
        <v>595.34442799999999</v>
      </c>
      <c r="G351" s="16">
        <v>0</v>
      </c>
      <c r="H351" s="16">
        <v>0.40557199999999999</v>
      </c>
      <c r="I351" s="16">
        <v>6.6000000000000005E-5</v>
      </c>
      <c r="J351" s="16">
        <v>0.23833699999999999</v>
      </c>
      <c r="K351" s="16">
        <v>0.16716900000000001</v>
      </c>
      <c r="L351" s="39">
        <v>0</v>
      </c>
    </row>
    <row r="352" spans="1:12" ht="12" x14ac:dyDescent="0.2">
      <c r="A352" s="37" t="s">
        <v>77</v>
      </c>
      <c r="B352" t="s">
        <v>116</v>
      </c>
      <c r="C352" s="16">
        <v>1556.55</v>
      </c>
      <c r="D352" s="38">
        <v>17.931092</v>
      </c>
      <c r="E352" s="16">
        <v>279.10641399999997</v>
      </c>
      <c r="F352" s="16">
        <v>1277.4435860000001</v>
      </c>
      <c r="G352" s="16">
        <v>-537.15</v>
      </c>
      <c r="H352" s="16">
        <v>816.25641399999995</v>
      </c>
      <c r="I352" s="16">
        <v>1070.8132069999999</v>
      </c>
      <c r="J352" s="16">
        <v>-223.55171300000001</v>
      </c>
      <c r="K352" s="16">
        <v>-10.140105</v>
      </c>
      <c r="L352" s="39">
        <v>-20.864975000000001</v>
      </c>
    </row>
    <row r="353" spans="1:12" ht="12" x14ac:dyDescent="0.2">
      <c r="A353" s="37" t="s">
        <v>77</v>
      </c>
      <c r="B353" t="s">
        <v>117</v>
      </c>
      <c r="C353" s="16">
        <v>811.75</v>
      </c>
      <c r="D353" s="38">
        <v>23.729671</v>
      </c>
      <c r="E353" s="16">
        <v>192.625606</v>
      </c>
      <c r="F353" s="16">
        <v>619.12439400000005</v>
      </c>
      <c r="G353" s="16">
        <v>161.69999999999999</v>
      </c>
      <c r="H353" s="16">
        <v>30.925605999999998</v>
      </c>
      <c r="I353" s="16">
        <v>30.809857000000001</v>
      </c>
      <c r="J353" s="16">
        <v>-3.2257000000000001E-2</v>
      </c>
      <c r="K353" s="16">
        <v>0.148006</v>
      </c>
      <c r="L353" s="39">
        <v>0</v>
      </c>
    </row>
    <row r="354" spans="1:12" ht="12" x14ac:dyDescent="0.2">
      <c r="A354" s="37" t="s">
        <v>78</v>
      </c>
      <c r="B354" t="s">
        <v>113</v>
      </c>
      <c r="C354" s="16">
        <v>56264.79</v>
      </c>
      <c r="D354" s="38">
        <v>-0.67861099999999996</v>
      </c>
      <c r="E354" s="16">
        <v>-381.81903699999998</v>
      </c>
      <c r="F354" s="16">
        <v>56646.609037000002</v>
      </c>
      <c r="G354" s="16">
        <v>-750.77</v>
      </c>
      <c r="H354" s="16">
        <v>368.950963</v>
      </c>
      <c r="I354" s="16">
        <v>303.72050100000001</v>
      </c>
      <c r="J354" s="16">
        <v>12.837503</v>
      </c>
      <c r="K354" s="16">
        <v>-111.902599</v>
      </c>
      <c r="L354" s="39">
        <v>164.295558</v>
      </c>
    </row>
    <row r="355" spans="1:12" ht="12" x14ac:dyDescent="0.2">
      <c r="A355" s="37" t="s">
        <v>78</v>
      </c>
      <c r="B355" t="s">
        <v>114</v>
      </c>
      <c r="C355" s="16">
        <v>8445.57</v>
      </c>
      <c r="D355" s="38">
        <v>-1.0847450000000001</v>
      </c>
      <c r="E355" s="16">
        <v>-91.612915000000001</v>
      </c>
      <c r="F355" s="16">
        <v>8537.1829149999994</v>
      </c>
      <c r="G355" s="16">
        <v>-236.85</v>
      </c>
      <c r="H355" s="16">
        <v>145.23708500000001</v>
      </c>
      <c r="I355" s="16">
        <v>154.717319</v>
      </c>
      <c r="J355" s="16">
        <v>-12.070736</v>
      </c>
      <c r="K355" s="16">
        <v>2.5905019999999999</v>
      </c>
      <c r="L355" s="39">
        <v>0</v>
      </c>
    </row>
    <row r="356" spans="1:12" ht="12" x14ac:dyDescent="0.2">
      <c r="A356" s="37" t="s">
        <v>78</v>
      </c>
      <c r="B356" t="s">
        <v>115</v>
      </c>
      <c r="C356" s="16">
        <v>13.04</v>
      </c>
      <c r="D356" s="38">
        <v>6.8078E-2</v>
      </c>
      <c r="E356" s="16">
        <v>8.8769999999999995E-3</v>
      </c>
      <c r="F356" s="16">
        <v>13.031122999999999</v>
      </c>
      <c r="G356" s="16">
        <v>0</v>
      </c>
      <c r="H356" s="16">
        <v>8.8769999999999995E-3</v>
      </c>
      <c r="I356" s="16">
        <v>1.9999999999999999E-6</v>
      </c>
      <c r="J356" s="16">
        <v>5.2160000000000002E-3</v>
      </c>
      <c r="K356" s="16">
        <v>3.6589999999999999E-3</v>
      </c>
      <c r="L356" s="39">
        <v>0</v>
      </c>
    </row>
    <row r="357" spans="1:12" ht="12" x14ac:dyDescent="0.2">
      <c r="A357" s="37" t="s">
        <v>78</v>
      </c>
      <c r="B357" t="s">
        <v>116</v>
      </c>
      <c r="C357" s="16">
        <v>35.630000000000003</v>
      </c>
      <c r="D357" s="38">
        <v>17.931092</v>
      </c>
      <c r="E357" s="16">
        <v>6.3888480000000003</v>
      </c>
      <c r="F357" s="16">
        <v>29.241152</v>
      </c>
      <c r="G357" s="16">
        <v>-13.17</v>
      </c>
      <c r="H357" s="16">
        <v>19.558848000000001</v>
      </c>
      <c r="I357" s="16">
        <v>25.385746999999999</v>
      </c>
      <c r="J357" s="16">
        <v>-5.1171800000000003</v>
      </c>
      <c r="K357" s="16">
        <v>-0.23211100000000001</v>
      </c>
      <c r="L357" s="39">
        <v>-0.47760799999999998</v>
      </c>
    </row>
    <row r="358" spans="1:12" ht="12" x14ac:dyDescent="0.2">
      <c r="A358" s="37" t="s">
        <v>78</v>
      </c>
      <c r="B358" t="s">
        <v>117</v>
      </c>
      <c r="C358" s="16">
        <v>3239.19</v>
      </c>
      <c r="D358" s="38">
        <v>23.729671</v>
      </c>
      <c r="E358" s="16">
        <v>768.649137</v>
      </c>
      <c r="F358" s="16">
        <v>2470.5408630000002</v>
      </c>
      <c r="G358" s="16">
        <v>619.51</v>
      </c>
      <c r="H358" s="16">
        <v>149.13913700000001</v>
      </c>
      <c r="I358" s="16">
        <v>148.677255</v>
      </c>
      <c r="J358" s="16">
        <v>-0.128717</v>
      </c>
      <c r="K358" s="16">
        <v>0.59059899999999999</v>
      </c>
      <c r="L358" s="39">
        <v>0</v>
      </c>
    </row>
    <row r="359" spans="1:12" ht="12" x14ac:dyDescent="0.2">
      <c r="A359" s="37" t="s">
        <v>79</v>
      </c>
      <c r="B359" t="s">
        <v>113</v>
      </c>
      <c r="C359" s="16">
        <v>954942.71</v>
      </c>
      <c r="D359" s="38">
        <v>-0.67861099999999996</v>
      </c>
      <c r="E359" s="16">
        <v>-6480.3459780000003</v>
      </c>
      <c r="F359" s="16">
        <v>961423.05597800005</v>
      </c>
      <c r="G359" s="16">
        <v>-12393.28</v>
      </c>
      <c r="H359" s="16">
        <v>5912.9340220000004</v>
      </c>
      <c r="I359" s="16">
        <v>4805.8232710000002</v>
      </c>
      <c r="J359" s="16">
        <v>217.881912</v>
      </c>
      <c r="K359" s="16">
        <v>-1899.2441140000001</v>
      </c>
      <c r="L359" s="39">
        <v>2788.472953</v>
      </c>
    </row>
    <row r="360" spans="1:12" ht="12" x14ac:dyDescent="0.2">
      <c r="A360" s="37" t="s">
        <v>79</v>
      </c>
      <c r="B360" t="s">
        <v>114</v>
      </c>
      <c r="C360" s="16">
        <v>2400.86</v>
      </c>
      <c r="D360" s="38">
        <v>-1.0847450000000001</v>
      </c>
      <c r="E360" s="16">
        <v>-26.043213999999999</v>
      </c>
      <c r="F360" s="16">
        <v>2426.9032139999999</v>
      </c>
      <c r="G360" s="16">
        <v>-32.49</v>
      </c>
      <c r="H360" s="16">
        <v>6.4467860000000003</v>
      </c>
      <c r="I360" s="16">
        <v>9.2766529999999996</v>
      </c>
      <c r="J360" s="16">
        <v>-3.5662799999999999</v>
      </c>
      <c r="K360" s="16">
        <v>0.73641400000000001</v>
      </c>
      <c r="L360" s="39">
        <v>-9.9999999999999995E-7</v>
      </c>
    </row>
    <row r="361" spans="1:12" ht="12" x14ac:dyDescent="0.2">
      <c r="A361" s="37" t="s">
        <v>79</v>
      </c>
      <c r="B361" t="s">
        <v>115</v>
      </c>
      <c r="C361" s="16">
        <v>6.11</v>
      </c>
      <c r="D361" s="38">
        <v>6.8078E-2</v>
      </c>
      <c r="E361" s="16">
        <v>4.1599999999999996E-3</v>
      </c>
      <c r="F361" s="16">
        <v>6.1058399999999997</v>
      </c>
      <c r="G361" s="16">
        <v>0</v>
      </c>
      <c r="H361" s="16">
        <v>4.1599999999999996E-3</v>
      </c>
      <c r="I361" s="16">
        <v>9.9999999999999995E-7</v>
      </c>
      <c r="J361" s="16">
        <v>2.444E-3</v>
      </c>
      <c r="K361" s="16">
        <v>1.714E-3</v>
      </c>
      <c r="L361" s="39">
        <v>9.9999999999999995E-7</v>
      </c>
    </row>
    <row r="362" spans="1:12" ht="12" x14ac:dyDescent="0.2">
      <c r="A362" s="37" t="s">
        <v>79</v>
      </c>
      <c r="B362" t="s">
        <v>116</v>
      </c>
      <c r="C362" s="16">
        <v>119.11</v>
      </c>
      <c r="D362" s="38">
        <v>17.931092</v>
      </c>
      <c r="E362" s="16">
        <v>21.357724000000001</v>
      </c>
      <c r="F362" s="16">
        <v>97.752275999999995</v>
      </c>
      <c r="G362" s="16">
        <v>-12.39</v>
      </c>
      <c r="H362" s="16">
        <v>33.747723999999998</v>
      </c>
      <c r="I362" s="16">
        <v>53.226866999999999</v>
      </c>
      <c r="J362" s="16">
        <v>-17.106577999999999</v>
      </c>
      <c r="K362" s="16">
        <v>-0.77593900000000005</v>
      </c>
      <c r="L362" s="39">
        <v>-1.5966260000000001</v>
      </c>
    </row>
    <row r="363" spans="1:12" ht="12" x14ac:dyDescent="0.2">
      <c r="A363" s="37" t="s">
        <v>79</v>
      </c>
      <c r="B363" t="s">
        <v>117</v>
      </c>
      <c r="C363" s="16">
        <v>27278.69</v>
      </c>
      <c r="D363" s="38">
        <v>23.729671</v>
      </c>
      <c r="E363" s="16">
        <v>6473.1434490000001</v>
      </c>
      <c r="F363" s="16">
        <v>20805.546550999999</v>
      </c>
      <c r="G363" s="16">
        <v>6494.84</v>
      </c>
      <c r="H363" s="16">
        <v>-21.696550999999999</v>
      </c>
      <c r="I363" s="16">
        <v>-25.586272000000001</v>
      </c>
      <c r="J363" s="16">
        <v>-1.0839840000000001</v>
      </c>
      <c r="K363" s="16">
        <v>4.9737049999999998</v>
      </c>
      <c r="L363" s="39">
        <v>0</v>
      </c>
    </row>
    <row r="364" spans="1:12" ht="12" x14ac:dyDescent="0.2">
      <c r="A364" s="37" t="s">
        <v>80</v>
      </c>
      <c r="B364" t="s">
        <v>113</v>
      </c>
      <c r="C364" s="16">
        <v>1212597.26</v>
      </c>
      <c r="D364" s="38">
        <v>-0.67861099999999996</v>
      </c>
      <c r="E364" s="16">
        <v>-8228.8180159999993</v>
      </c>
      <c r="F364" s="16">
        <v>1220826.0780160001</v>
      </c>
      <c r="G364" s="16">
        <v>-16321.74</v>
      </c>
      <c r="H364" s="16">
        <v>8092.9219839999996</v>
      </c>
      <c r="I364" s="16">
        <v>6687.0999920000004</v>
      </c>
      <c r="J364" s="16">
        <v>276.66896300000002</v>
      </c>
      <c r="K364" s="16">
        <v>-2411.6820670000002</v>
      </c>
      <c r="L364" s="39">
        <v>3540.8350959999998</v>
      </c>
    </row>
    <row r="365" spans="1:12" ht="12" x14ac:dyDescent="0.2">
      <c r="A365" s="37" t="s">
        <v>80</v>
      </c>
      <c r="B365" t="s">
        <v>114</v>
      </c>
      <c r="C365" s="16">
        <v>101859.85</v>
      </c>
      <c r="D365" s="38">
        <v>-1.0847450000000001</v>
      </c>
      <c r="E365" s="16">
        <v>-1104.9198389999999</v>
      </c>
      <c r="F365" s="16">
        <v>102964.769839</v>
      </c>
      <c r="G365" s="16">
        <v>-4220.95</v>
      </c>
      <c r="H365" s="16">
        <v>3116.0301610000001</v>
      </c>
      <c r="I365" s="16">
        <v>3224.2354679999999</v>
      </c>
      <c r="J365" s="16">
        <v>-139.44868199999999</v>
      </c>
      <c r="K365" s="16">
        <v>31.243375</v>
      </c>
      <c r="L365" s="39">
        <v>0</v>
      </c>
    </row>
    <row r="366" spans="1:12" ht="12" x14ac:dyDescent="0.2">
      <c r="A366" s="37" t="s">
        <v>80</v>
      </c>
      <c r="B366" t="s">
        <v>115</v>
      </c>
      <c r="C366" s="16">
        <v>265.08999999999997</v>
      </c>
      <c r="D366" s="38">
        <v>6.8078E-2</v>
      </c>
      <c r="E366" s="16">
        <v>0.18046699999999999</v>
      </c>
      <c r="F366" s="16">
        <v>264.90953300000001</v>
      </c>
      <c r="G366" s="16">
        <v>0</v>
      </c>
      <c r="H366" s="16">
        <v>0.18046699999999999</v>
      </c>
      <c r="I366" s="16">
        <v>2.9E-5</v>
      </c>
      <c r="J366" s="16">
        <v>0.10605199999999999</v>
      </c>
      <c r="K366" s="16">
        <v>7.4385000000000007E-2</v>
      </c>
      <c r="L366" s="39">
        <v>9.9999999999999995E-7</v>
      </c>
    </row>
    <row r="367" spans="1:12" ht="12" x14ac:dyDescent="0.2">
      <c r="A367" s="37" t="s">
        <v>80</v>
      </c>
      <c r="B367" t="s">
        <v>116</v>
      </c>
      <c r="C367" s="16">
        <v>814.98</v>
      </c>
      <c r="D367" s="38">
        <v>17.931092</v>
      </c>
      <c r="E367" s="16">
        <v>146.13481400000001</v>
      </c>
      <c r="F367" s="16">
        <v>668.84518600000001</v>
      </c>
      <c r="G367" s="16">
        <v>-434.77</v>
      </c>
      <c r="H367" s="16">
        <v>580.90481399999999</v>
      </c>
      <c r="I367" s="16">
        <v>714.18591400000003</v>
      </c>
      <c r="J367" s="16">
        <v>-117.04742899999999</v>
      </c>
      <c r="K367" s="16">
        <v>-5.3091660000000003</v>
      </c>
      <c r="L367" s="39">
        <v>-10.924505</v>
      </c>
    </row>
    <row r="368" spans="1:12" ht="12" x14ac:dyDescent="0.2">
      <c r="A368" s="37" t="s">
        <v>80</v>
      </c>
      <c r="B368" t="s">
        <v>117</v>
      </c>
      <c r="C368" s="16">
        <v>3122.66</v>
      </c>
      <c r="D368" s="38">
        <v>23.729671</v>
      </c>
      <c r="E368" s="16">
        <v>740.99695099999997</v>
      </c>
      <c r="F368" s="16">
        <v>2381.6630489999998</v>
      </c>
      <c r="G368" s="16">
        <v>614.29</v>
      </c>
      <c r="H368" s="16">
        <v>126.706951</v>
      </c>
      <c r="I368" s="16">
        <v>126.261685</v>
      </c>
      <c r="J368" s="16">
        <v>-0.124086</v>
      </c>
      <c r="K368" s="16">
        <v>0.56935199999999997</v>
      </c>
      <c r="L368" s="39">
        <v>0</v>
      </c>
    </row>
    <row r="369" spans="1:12" ht="12" x14ac:dyDescent="0.2">
      <c r="A369" s="37" t="s">
        <v>81</v>
      </c>
      <c r="B369" t="s">
        <v>113</v>
      </c>
      <c r="C369" s="16">
        <v>1568961.99</v>
      </c>
      <c r="D369" s="38">
        <v>-0.67861099999999996</v>
      </c>
      <c r="E369" s="16">
        <v>-10647.148164</v>
      </c>
      <c r="F369" s="16">
        <v>1579609.1381639999</v>
      </c>
      <c r="G369" s="16">
        <v>-19642</v>
      </c>
      <c r="H369" s="16">
        <v>8994.8518359999998</v>
      </c>
      <c r="I369" s="16">
        <v>7175.8791709999996</v>
      </c>
      <c r="J369" s="16">
        <v>357.97795400000001</v>
      </c>
      <c r="K369" s="16">
        <v>-3120.4404140000001</v>
      </c>
      <c r="L369" s="39">
        <v>4581.435125</v>
      </c>
    </row>
    <row r="370" spans="1:12" ht="12" x14ac:dyDescent="0.2">
      <c r="A370" s="37" t="s">
        <v>81</v>
      </c>
      <c r="B370" t="s">
        <v>114</v>
      </c>
      <c r="C370" s="16">
        <v>109167.46</v>
      </c>
      <c r="D370" s="38">
        <v>-1.0847450000000001</v>
      </c>
      <c r="E370" s="16">
        <v>-1184.1887879999999</v>
      </c>
      <c r="F370" s="16">
        <v>110351.64878800001</v>
      </c>
      <c r="G370" s="16">
        <v>-2684.87</v>
      </c>
      <c r="H370" s="16">
        <v>1500.681212</v>
      </c>
      <c r="I370" s="16">
        <v>1628.398794</v>
      </c>
      <c r="J370" s="16">
        <v>-161.20241300000001</v>
      </c>
      <c r="K370" s="16">
        <v>33.484831</v>
      </c>
      <c r="L370" s="39">
        <v>0</v>
      </c>
    </row>
    <row r="371" spans="1:12" ht="12" x14ac:dyDescent="0.2">
      <c r="A371" s="37" t="s">
        <v>81</v>
      </c>
      <c r="B371" t="s">
        <v>115</v>
      </c>
      <c r="C371" s="16">
        <v>478.93</v>
      </c>
      <c r="D371" s="38">
        <v>6.8078E-2</v>
      </c>
      <c r="E371" s="16">
        <v>0.326044</v>
      </c>
      <c r="F371" s="16">
        <v>478.60395599999998</v>
      </c>
      <c r="G371" s="16">
        <v>0</v>
      </c>
      <c r="H371" s="16">
        <v>0.326044</v>
      </c>
      <c r="I371" s="16">
        <v>5.3000000000000001E-5</v>
      </c>
      <c r="J371" s="16">
        <v>0.19160199999999999</v>
      </c>
      <c r="K371" s="16">
        <v>0.13438900000000001</v>
      </c>
      <c r="L371" s="39">
        <v>0</v>
      </c>
    </row>
    <row r="372" spans="1:12" ht="12" x14ac:dyDescent="0.2">
      <c r="A372" s="37" t="s">
        <v>81</v>
      </c>
      <c r="B372" t="s">
        <v>116</v>
      </c>
      <c r="C372" s="16">
        <v>1559.28</v>
      </c>
      <c r="D372" s="38">
        <v>17.931092</v>
      </c>
      <c r="E372" s="16">
        <v>279.595933</v>
      </c>
      <c r="F372" s="16">
        <v>1279.6840669999999</v>
      </c>
      <c r="G372" s="16">
        <v>-464.68</v>
      </c>
      <c r="H372" s="16">
        <v>744.27593300000001</v>
      </c>
      <c r="I372" s="16">
        <v>999.27918799999998</v>
      </c>
      <c r="J372" s="16">
        <v>-223.94379599999999</v>
      </c>
      <c r="K372" s="16">
        <v>-10.157889000000001</v>
      </c>
      <c r="L372" s="39">
        <v>-20.90157</v>
      </c>
    </row>
    <row r="373" spans="1:12" ht="12" x14ac:dyDescent="0.2">
      <c r="A373" s="37" t="s">
        <v>81</v>
      </c>
      <c r="B373" t="s">
        <v>117</v>
      </c>
      <c r="C373" s="16">
        <v>4875.45</v>
      </c>
      <c r="D373" s="38">
        <v>23.729671</v>
      </c>
      <c r="E373" s="16">
        <v>1156.928255</v>
      </c>
      <c r="F373" s="16">
        <v>3718.521745</v>
      </c>
      <c r="G373" s="16">
        <v>953.29</v>
      </c>
      <c r="H373" s="16">
        <v>203.63825499999999</v>
      </c>
      <c r="I373" s="16">
        <v>202.94305499999999</v>
      </c>
      <c r="J373" s="16">
        <v>-0.19373799999999999</v>
      </c>
      <c r="K373" s="16">
        <v>0.88893800000000001</v>
      </c>
      <c r="L373" s="39">
        <v>0</v>
      </c>
    </row>
    <row r="374" spans="1:12" ht="12" x14ac:dyDescent="0.2">
      <c r="A374" s="37" t="s">
        <v>82</v>
      </c>
      <c r="B374" t="s">
        <v>113</v>
      </c>
      <c r="C374" s="16">
        <v>48391.55</v>
      </c>
      <c r="D374" s="38">
        <v>-0.67861099999999996</v>
      </c>
      <c r="E374" s="16">
        <v>-328.39036599999997</v>
      </c>
      <c r="F374" s="16">
        <v>48719.940366000003</v>
      </c>
      <c r="G374" s="16">
        <v>-561.14</v>
      </c>
      <c r="H374" s="16">
        <v>232.74963399999999</v>
      </c>
      <c r="I374" s="16">
        <v>176.646996</v>
      </c>
      <c r="J374" s="16">
        <v>11.041126999999999</v>
      </c>
      <c r="K374" s="16">
        <v>-96.243853999999999</v>
      </c>
      <c r="L374" s="39">
        <v>141.30536499999999</v>
      </c>
    </row>
    <row r="375" spans="1:12" ht="12" x14ac:dyDescent="0.2">
      <c r="A375" s="37" t="s">
        <v>82</v>
      </c>
      <c r="B375" t="s">
        <v>114</v>
      </c>
      <c r="C375" s="16">
        <v>1016.39</v>
      </c>
      <c r="D375" s="38">
        <v>-1.0847450000000001</v>
      </c>
      <c r="E375" s="16">
        <v>-11.025242</v>
      </c>
      <c r="F375" s="16">
        <v>1027.415242</v>
      </c>
      <c r="G375" s="16">
        <v>-24.21</v>
      </c>
      <c r="H375" s="16">
        <v>13.184758</v>
      </c>
      <c r="I375" s="16">
        <v>14.347512999999999</v>
      </c>
      <c r="J375" s="16">
        <v>-1.4745109999999999</v>
      </c>
      <c r="K375" s="16">
        <v>0.31175599999999998</v>
      </c>
      <c r="L375" s="39">
        <v>0</v>
      </c>
    </row>
    <row r="376" spans="1:12" ht="12" x14ac:dyDescent="0.2">
      <c r="A376" s="37" t="s">
        <v>82</v>
      </c>
      <c r="B376" t="s">
        <v>115</v>
      </c>
      <c r="C376" s="16">
        <v>3.66</v>
      </c>
      <c r="D376" s="38">
        <v>6.8078E-2</v>
      </c>
      <c r="E376" s="16">
        <v>2.4919999999999999E-3</v>
      </c>
      <c r="F376" s="16">
        <v>3.657508</v>
      </c>
      <c r="G376" s="16">
        <v>0</v>
      </c>
      <c r="H376" s="16">
        <v>2.4919999999999999E-3</v>
      </c>
      <c r="I376" s="16">
        <v>0</v>
      </c>
      <c r="J376" s="16">
        <v>1.464E-3</v>
      </c>
      <c r="K376" s="16">
        <v>1.0269999999999999E-3</v>
      </c>
      <c r="L376" s="39">
        <v>9.9999999999999995E-7</v>
      </c>
    </row>
    <row r="377" spans="1:12" ht="12" x14ac:dyDescent="0.2">
      <c r="A377" s="37" t="s">
        <v>82</v>
      </c>
      <c r="B377" t="s">
        <v>116</v>
      </c>
      <c r="C377" s="16">
        <v>13.7</v>
      </c>
      <c r="D377" s="38">
        <v>17.931092</v>
      </c>
      <c r="E377" s="16">
        <v>2.4565600000000001</v>
      </c>
      <c r="F377" s="16">
        <v>11.24344</v>
      </c>
      <c r="G377" s="16">
        <v>-3.38</v>
      </c>
      <c r="H377" s="16">
        <v>5.8365600000000004</v>
      </c>
      <c r="I377" s="16">
        <v>8.077045</v>
      </c>
      <c r="J377" s="16">
        <v>-1.9675940000000001</v>
      </c>
      <c r="K377" s="16">
        <v>-8.9247999999999994E-2</v>
      </c>
      <c r="L377" s="39">
        <v>-0.183643</v>
      </c>
    </row>
    <row r="378" spans="1:12" ht="12" x14ac:dyDescent="0.2">
      <c r="A378" s="37" t="s">
        <v>82</v>
      </c>
      <c r="B378" t="s">
        <v>117</v>
      </c>
      <c r="C378" s="16">
        <v>88.39</v>
      </c>
      <c r="D378" s="38">
        <v>23.729671</v>
      </c>
      <c r="E378" s="16">
        <v>20.974656</v>
      </c>
      <c r="F378" s="16">
        <v>67.415344000000005</v>
      </c>
      <c r="G378" s="16">
        <v>18.05</v>
      </c>
      <c r="H378" s="16">
        <v>2.9246560000000001</v>
      </c>
      <c r="I378" s="16">
        <v>2.9120529999999998</v>
      </c>
      <c r="J378" s="16">
        <v>-3.5119999999999999E-3</v>
      </c>
      <c r="K378" s="16">
        <v>1.6115999999999998E-2</v>
      </c>
      <c r="L378" s="39">
        <v>-9.9999999999999995E-7</v>
      </c>
    </row>
    <row r="379" spans="1:12" ht="12" x14ac:dyDescent="0.2">
      <c r="A379" s="37" t="s">
        <v>83</v>
      </c>
      <c r="B379" t="s">
        <v>113</v>
      </c>
      <c r="C379" s="16">
        <v>106824.54</v>
      </c>
      <c r="D379" s="38">
        <v>-0.67861099999999996</v>
      </c>
      <c r="E379" s="16">
        <v>-724.923046</v>
      </c>
      <c r="F379" s="16">
        <v>107549.463046</v>
      </c>
      <c r="G379" s="16">
        <v>-1423.75</v>
      </c>
      <c r="H379" s="16">
        <v>698.826954</v>
      </c>
      <c r="I379" s="16">
        <v>574.98015599999997</v>
      </c>
      <c r="J379" s="16">
        <v>24.373331</v>
      </c>
      <c r="K379" s="16">
        <v>-212.45869200000001</v>
      </c>
      <c r="L379" s="39">
        <v>311.93215900000001</v>
      </c>
    </row>
    <row r="380" spans="1:12" ht="12" x14ac:dyDescent="0.2">
      <c r="A380" s="37" t="s">
        <v>83</v>
      </c>
      <c r="B380" t="s">
        <v>114</v>
      </c>
      <c r="C380" s="16">
        <v>21801.56</v>
      </c>
      <c r="D380" s="38">
        <v>-1.0847450000000001</v>
      </c>
      <c r="E380" s="16">
        <v>-236.491377</v>
      </c>
      <c r="F380" s="16">
        <v>22038.051377</v>
      </c>
      <c r="G380" s="16">
        <v>-478.18</v>
      </c>
      <c r="H380" s="16">
        <v>241.68862300000001</v>
      </c>
      <c r="I380" s="16">
        <v>266.79521899999997</v>
      </c>
      <c r="J380" s="16">
        <v>-31.793768</v>
      </c>
      <c r="K380" s="16">
        <v>6.6871720000000003</v>
      </c>
      <c r="L380" s="39">
        <v>0</v>
      </c>
    </row>
    <row r="381" spans="1:12" ht="12" x14ac:dyDescent="0.2">
      <c r="A381" s="37" t="s">
        <v>83</v>
      </c>
      <c r="B381" t="s">
        <v>115</v>
      </c>
      <c r="C381" s="16">
        <v>37.33</v>
      </c>
      <c r="D381" s="38">
        <v>6.8078E-2</v>
      </c>
      <c r="E381" s="16">
        <v>2.5413000000000002E-2</v>
      </c>
      <c r="F381" s="16">
        <v>37.304586999999998</v>
      </c>
      <c r="G381" s="16">
        <v>0</v>
      </c>
      <c r="H381" s="16">
        <v>2.5413000000000002E-2</v>
      </c>
      <c r="I381" s="16">
        <v>3.9999999999999998E-6</v>
      </c>
      <c r="J381" s="16">
        <v>1.4933999999999999E-2</v>
      </c>
      <c r="K381" s="16">
        <v>1.0475E-2</v>
      </c>
      <c r="L381" s="39">
        <v>0</v>
      </c>
    </row>
    <row r="382" spans="1:12" ht="12" x14ac:dyDescent="0.2">
      <c r="A382" s="37" t="s">
        <v>83</v>
      </c>
      <c r="B382" t="s">
        <v>116</v>
      </c>
      <c r="C382" s="16">
        <v>85.33</v>
      </c>
      <c r="D382" s="38">
        <v>17.931092</v>
      </c>
      <c r="E382" s="16">
        <v>15.300601</v>
      </c>
      <c r="F382" s="16">
        <v>70.029398999999998</v>
      </c>
      <c r="G382" s="16">
        <v>-26.34</v>
      </c>
      <c r="H382" s="16">
        <v>41.640600999999997</v>
      </c>
      <c r="I382" s="16">
        <v>55.595393000000001</v>
      </c>
      <c r="J382" s="16">
        <v>-12.255095000000001</v>
      </c>
      <c r="K382" s="16">
        <v>-0.55588000000000004</v>
      </c>
      <c r="L382" s="39">
        <v>-1.1438170000000001</v>
      </c>
    </row>
    <row r="383" spans="1:12" ht="12" x14ac:dyDescent="0.2">
      <c r="A383" s="37" t="s">
        <v>83</v>
      </c>
      <c r="B383" t="s">
        <v>117</v>
      </c>
      <c r="C383" s="16">
        <v>53461.68</v>
      </c>
      <c r="D383" s="38">
        <v>23.729671</v>
      </c>
      <c r="E383" s="16">
        <v>12686.280891</v>
      </c>
      <c r="F383" s="16">
        <v>40775.399108999998</v>
      </c>
      <c r="G383" s="16">
        <v>9944.3700000000008</v>
      </c>
      <c r="H383" s="16">
        <v>2741.910891</v>
      </c>
      <c r="I383" s="16">
        <v>2734.2876860000001</v>
      </c>
      <c r="J383" s="16">
        <v>-2.1244269999999998</v>
      </c>
      <c r="K383" s="16">
        <v>9.7476319999999994</v>
      </c>
      <c r="L383" s="39">
        <v>0</v>
      </c>
    </row>
    <row r="384" spans="1:12" ht="12" x14ac:dyDescent="0.2">
      <c r="A384" s="37" t="s">
        <v>84</v>
      </c>
      <c r="B384" t="s">
        <v>113</v>
      </c>
      <c r="C384" s="16">
        <v>33416.699999999997</v>
      </c>
      <c r="D384" s="38">
        <v>-0.67861099999999996</v>
      </c>
      <c r="E384" s="16">
        <v>-226.76939200000001</v>
      </c>
      <c r="F384" s="16">
        <v>33643.469391999999</v>
      </c>
      <c r="G384" s="16">
        <v>-400</v>
      </c>
      <c r="H384" s="16">
        <v>173.23060799999999</v>
      </c>
      <c r="I384" s="16">
        <v>134.48903000000001</v>
      </c>
      <c r="J384" s="16">
        <v>7.6244310000000004</v>
      </c>
      <c r="K384" s="16">
        <v>-66.461023999999995</v>
      </c>
      <c r="L384" s="39">
        <v>97.578170999999998</v>
      </c>
    </row>
    <row r="385" spans="1:12" ht="12" x14ac:dyDescent="0.2">
      <c r="A385" s="37" t="s">
        <v>84</v>
      </c>
      <c r="B385" t="s">
        <v>114</v>
      </c>
      <c r="C385" s="16">
        <v>7061.41</v>
      </c>
      <c r="D385" s="38">
        <v>-1.0847450000000001</v>
      </c>
      <c r="E385" s="16">
        <v>-76.598305999999994</v>
      </c>
      <c r="F385" s="16">
        <v>7138.0083059999997</v>
      </c>
      <c r="G385" s="16">
        <v>-203.03</v>
      </c>
      <c r="H385" s="16">
        <v>126.43169399999999</v>
      </c>
      <c r="I385" s="16">
        <v>134.365148</v>
      </c>
      <c r="J385" s="16">
        <v>-10.099394</v>
      </c>
      <c r="K385" s="16">
        <v>2.16594</v>
      </c>
      <c r="L385" s="39">
        <v>0</v>
      </c>
    </row>
    <row r="386" spans="1:12" ht="12" x14ac:dyDescent="0.2">
      <c r="A386" s="37" t="s">
        <v>84</v>
      </c>
      <c r="B386" t="s">
        <v>115</v>
      </c>
      <c r="C386" s="16">
        <v>9.91</v>
      </c>
      <c r="D386" s="38">
        <v>6.8078E-2</v>
      </c>
      <c r="E386" s="16">
        <v>6.7460000000000003E-3</v>
      </c>
      <c r="F386" s="16">
        <v>9.9032540000000004</v>
      </c>
      <c r="G386" s="16">
        <v>0</v>
      </c>
      <c r="H386" s="16">
        <v>6.7460000000000003E-3</v>
      </c>
      <c r="I386" s="16">
        <v>9.9999999999999995E-7</v>
      </c>
      <c r="J386" s="16">
        <v>3.9649999999999998E-3</v>
      </c>
      <c r="K386" s="16">
        <v>2.7810000000000001E-3</v>
      </c>
      <c r="L386" s="39">
        <v>-9.9999999999999995E-7</v>
      </c>
    </row>
    <row r="387" spans="1:12" ht="12" x14ac:dyDescent="0.2">
      <c r="A387" s="37" t="s">
        <v>84</v>
      </c>
      <c r="B387" t="s">
        <v>116</v>
      </c>
      <c r="C387" s="16">
        <v>32.9</v>
      </c>
      <c r="D387" s="38">
        <v>17.931092</v>
      </c>
      <c r="E387" s="16">
        <v>5.8993289999999998</v>
      </c>
      <c r="F387" s="16">
        <v>27.000671000000001</v>
      </c>
      <c r="G387" s="16">
        <v>-11.89</v>
      </c>
      <c r="H387" s="16">
        <v>17.789328999999999</v>
      </c>
      <c r="I387" s="16">
        <v>23.169765999999999</v>
      </c>
      <c r="J387" s="16">
        <v>-4.725098</v>
      </c>
      <c r="K387" s="16">
        <v>-0.21432599999999999</v>
      </c>
      <c r="L387" s="39">
        <v>-0.44101299999999999</v>
      </c>
    </row>
    <row r="388" spans="1:12" ht="12" x14ac:dyDescent="0.2">
      <c r="A388" s="37" t="s">
        <v>84</v>
      </c>
      <c r="B388" t="s">
        <v>117</v>
      </c>
      <c r="C388" s="16">
        <v>18736.72</v>
      </c>
      <c r="D388" s="38">
        <v>23.729671</v>
      </c>
      <c r="E388" s="16">
        <v>4446.162053</v>
      </c>
      <c r="F388" s="16">
        <v>14290.557946999999</v>
      </c>
      <c r="G388" s="16">
        <v>3793.91</v>
      </c>
      <c r="H388" s="16">
        <v>652.25205300000005</v>
      </c>
      <c r="I388" s="16">
        <v>649.58034799999996</v>
      </c>
      <c r="J388" s="16">
        <v>-0.74454799999999999</v>
      </c>
      <c r="K388" s="16">
        <v>3.4162530000000002</v>
      </c>
      <c r="L388" s="39">
        <v>0</v>
      </c>
    </row>
    <row r="389" spans="1:12" ht="12" x14ac:dyDescent="0.2">
      <c r="A389" s="37" t="s">
        <v>13</v>
      </c>
      <c r="B389" t="s">
        <v>113</v>
      </c>
      <c r="C389" s="16">
        <v>64271.91</v>
      </c>
      <c r="D389" s="38">
        <v>-0.67861099999999996</v>
      </c>
      <c r="E389" s="16">
        <v>-436.15623099999999</v>
      </c>
      <c r="F389" s="16">
        <v>64708.066230999997</v>
      </c>
      <c r="G389" s="16">
        <v>-805.03</v>
      </c>
      <c r="H389" s="16">
        <v>368.87376899999998</v>
      </c>
      <c r="I389" s="16">
        <v>294.36027000000001</v>
      </c>
      <c r="J389" s="16">
        <v>14.664426000000001</v>
      </c>
      <c r="K389" s="16">
        <v>-127.827613</v>
      </c>
      <c r="L389" s="39">
        <v>187.67668599999999</v>
      </c>
    </row>
    <row r="390" spans="1:12" ht="12" x14ac:dyDescent="0.2">
      <c r="A390" s="37" t="s">
        <v>13</v>
      </c>
      <c r="B390" t="s">
        <v>114</v>
      </c>
      <c r="C390" s="16">
        <v>9056.32</v>
      </c>
      <c r="D390" s="38">
        <v>-1.0847450000000001</v>
      </c>
      <c r="E390" s="16">
        <v>-98.237996999999993</v>
      </c>
      <c r="F390" s="16">
        <v>9154.5579969999999</v>
      </c>
      <c r="G390" s="16">
        <v>-193.12</v>
      </c>
      <c r="H390" s="16">
        <v>94.882002999999997</v>
      </c>
      <c r="I390" s="16">
        <v>105.344887</v>
      </c>
      <c r="J390" s="16">
        <v>-13.24072</v>
      </c>
      <c r="K390" s="16">
        <v>2.7778360000000002</v>
      </c>
      <c r="L390" s="39">
        <v>0</v>
      </c>
    </row>
    <row r="391" spans="1:12" ht="12" x14ac:dyDescent="0.2">
      <c r="A391" s="37" t="s">
        <v>13</v>
      </c>
      <c r="B391" t="s">
        <v>115</v>
      </c>
      <c r="C391" s="16">
        <v>26.36</v>
      </c>
      <c r="D391" s="38">
        <v>6.8078E-2</v>
      </c>
      <c r="E391" s="16">
        <v>1.7944999999999999E-2</v>
      </c>
      <c r="F391" s="16">
        <v>26.342054999999998</v>
      </c>
      <c r="G391" s="16">
        <v>0</v>
      </c>
      <c r="H391" s="16">
        <v>1.7944999999999999E-2</v>
      </c>
      <c r="I391" s="16">
        <v>3.0000000000000001E-6</v>
      </c>
      <c r="J391" s="16">
        <v>1.0546E-2</v>
      </c>
      <c r="K391" s="16">
        <v>7.3969999999999999E-3</v>
      </c>
      <c r="L391" s="39">
        <v>-9.9999999999999995E-7</v>
      </c>
    </row>
    <row r="392" spans="1:12" ht="12" x14ac:dyDescent="0.2">
      <c r="A392" s="37" t="s">
        <v>13</v>
      </c>
      <c r="B392" t="s">
        <v>116</v>
      </c>
      <c r="C392" s="16">
        <v>64.12</v>
      </c>
      <c r="D392" s="38">
        <v>17.931092</v>
      </c>
      <c r="E392" s="16">
        <v>11.497415999999999</v>
      </c>
      <c r="F392" s="16">
        <v>52.622584000000003</v>
      </c>
      <c r="G392" s="16">
        <v>-18.95</v>
      </c>
      <c r="H392" s="16">
        <v>30.447416</v>
      </c>
      <c r="I392" s="16">
        <v>40.933543999999998</v>
      </c>
      <c r="J392" s="16">
        <v>-9.208914</v>
      </c>
      <c r="K392" s="16">
        <v>-0.41770800000000002</v>
      </c>
      <c r="L392" s="39">
        <v>-0.85950599999999999</v>
      </c>
    </row>
    <row r="393" spans="1:12" ht="12" x14ac:dyDescent="0.2">
      <c r="A393" s="37" t="s">
        <v>13</v>
      </c>
      <c r="B393" t="s">
        <v>117</v>
      </c>
      <c r="C393" s="16">
        <v>1956.57</v>
      </c>
      <c r="D393" s="38">
        <v>23.729671</v>
      </c>
      <c r="E393" s="16">
        <v>464.28762799999998</v>
      </c>
      <c r="F393" s="16">
        <v>1492.2823719999999</v>
      </c>
      <c r="G393" s="16">
        <v>414.04</v>
      </c>
      <c r="H393" s="16">
        <v>50.247627999999999</v>
      </c>
      <c r="I393" s="16">
        <v>49.968637000000001</v>
      </c>
      <c r="J393" s="16">
        <v>-7.7748999999999999E-2</v>
      </c>
      <c r="K393" s="16">
        <v>0.35674</v>
      </c>
      <c r="L393" s="39">
        <v>0</v>
      </c>
    </row>
    <row r="394" spans="1:12" ht="12" x14ac:dyDescent="0.2">
      <c r="A394" s="37" t="s">
        <v>85</v>
      </c>
      <c r="B394" t="s">
        <v>113</v>
      </c>
      <c r="C394" s="16">
        <v>3749.85</v>
      </c>
      <c r="D394" s="38">
        <v>-0.67861099999999996</v>
      </c>
      <c r="E394" s="16">
        <v>-25.446892999999999</v>
      </c>
      <c r="F394" s="16">
        <v>3775.2968930000002</v>
      </c>
      <c r="G394" s="16">
        <v>-117.85</v>
      </c>
      <c r="H394" s="16">
        <v>92.403107000000006</v>
      </c>
      <c r="I394" s="16">
        <v>88.055726000000007</v>
      </c>
      <c r="J394" s="16">
        <v>0.85557399999999995</v>
      </c>
      <c r="K394" s="16">
        <v>-7.4579139999999997</v>
      </c>
      <c r="L394" s="39">
        <v>10.949721</v>
      </c>
    </row>
    <row r="395" spans="1:12" ht="12" x14ac:dyDescent="0.2">
      <c r="A395" s="37" t="s">
        <v>85</v>
      </c>
      <c r="B395" t="s">
        <v>114</v>
      </c>
      <c r="C395" s="16">
        <v>1130.1400000000001</v>
      </c>
      <c r="D395" s="38">
        <v>-1.0847450000000001</v>
      </c>
      <c r="E395" s="16">
        <v>-12.259138999999999</v>
      </c>
      <c r="F395" s="16">
        <v>1142.3991390000001</v>
      </c>
      <c r="G395" s="16">
        <v>-54.17</v>
      </c>
      <c r="H395" s="16">
        <v>41.910860999999997</v>
      </c>
      <c r="I395" s="16">
        <v>43.121198999999997</v>
      </c>
      <c r="J395" s="16">
        <v>-1.5569850000000001</v>
      </c>
      <c r="K395" s="16">
        <v>0.34664699999999998</v>
      </c>
      <c r="L395" s="39">
        <v>0</v>
      </c>
    </row>
    <row r="396" spans="1:12" ht="12" x14ac:dyDescent="0.2">
      <c r="A396" s="37" t="s">
        <v>85</v>
      </c>
      <c r="B396" t="s">
        <v>115</v>
      </c>
      <c r="C396" s="16">
        <v>4.2</v>
      </c>
      <c r="D396" s="38">
        <v>6.8078E-2</v>
      </c>
      <c r="E396" s="16">
        <v>2.859E-3</v>
      </c>
      <c r="F396" s="16">
        <v>4.1971410000000002</v>
      </c>
      <c r="G396" s="16">
        <v>0</v>
      </c>
      <c r="H396" s="16">
        <v>2.859E-3</v>
      </c>
      <c r="I396" s="16">
        <v>0</v>
      </c>
      <c r="J396" s="16">
        <v>1.6800000000000001E-3</v>
      </c>
      <c r="K396" s="16">
        <v>1.1789999999999999E-3</v>
      </c>
      <c r="L396" s="39">
        <v>0</v>
      </c>
    </row>
    <row r="397" spans="1:12" ht="12" x14ac:dyDescent="0.2">
      <c r="A397" s="37" t="s">
        <v>85</v>
      </c>
      <c r="B397" t="s">
        <v>116</v>
      </c>
      <c r="C397" s="16">
        <v>7.97</v>
      </c>
      <c r="D397" s="38">
        <v>17.931092</v>
      </c>
      <c r="E397" s="16">
        <v>1.429108</v>
      </c>
      <c r="F397" s="16">
        <v>6.5408920000000004</v>
      </c>
      <c r="G397" s="16">
        <v>-8.11</v>
      </c>
      <c r="H397" s="16">
        <v>9.5391080000000006</v>
      </c>
      <c r="I397" s="16">
        <v>10.842515000000001</v>
      </c>
      <c r="J397" s="16">
        <v>-1.1446510000000001</v>
      </c>
      <c r="K397" s="16">
        <v>-5.1920000000000001E-2</v>
      </c>
      <c r="L397" s="39">
        <v>-0.106836</v>
      </c>
    </row>
    <row r="398" spans="1:12" ht="12" x14ac:dyDescent="0.2">
      <c r="A398" s="37" t="s">
        <v>85</v>
      </c>
      <c r="B398" t="s">
        <v>117</v>
      </c>
      <c r="C398" s="16">
        <v>118.47</v>
      </c>
      <c r="D398" s="38">
        <v>23.729671</v>
      </c>
      <c r="E398" s="16">
        <v>28.112541</v>
      </c>
      <c r="F398" s="16">
        <v>90.357459000000006</v>
      </c>
      <c r="G398" s="16">
        <v>29.56</v>
      </c>
      <c r="H398" s="16">
        <v>-1.4474590000000001</v>
      </c>
      <c r="I398" s="16">
        <v>-1.464351</v>
      </c>
      <c r="J398" s="16">
        <v>-4.7080000000000004E-3</v>
      </c>
      <c r="K398" s="16">
        <v>2.1600999999999999E-2</v>
      </c>
      <c r="L398" s="39">
        <v>-9.9999999999999995E-7</v>
      </c>
    </row>
    <row r="399" spans="1:12" ht="12" x14ac:dyDescent="0.2">
      <c r="A399" s="37" t="s">
        <v>86</v>
      </c>
      <c r="B399" t="s">
        <v>113</v>
      </c>
      <c r="C399" s="16">
        <v>3352898.08</v>
      </c>
      <c r="D399" s="38">
        <v>-0.67861099999999996</v>
      </c>
      <c r="E399" s="16">
        <v>-22753.134150000002</v>
      </c>
      <c r="F399" s="16">
        <v>3375651.2141499999</v>
      </c>
      <c r="G399" s="16">
        <v>-39983.31</v>
      </c>
      <c r="H399" s="16">
        <v>17230.17585</v>
      </c>
      <c r="I399" s="16">
        <v>13343.000763</v>
      </c>
      <c r="J399" s="16">
        <v>765.00489100000004</v>
      </c>
      <c r="K399" s="16">
        <v>-6668.4334859999999</v>
      </c>
      <c r="L399" s="39">
        <v>9790.6036820000008</v>
      </c>
    </row>
    <row r="400" spans="1:12" ht="12" x14ac:dyDescent="0.2">
      <c r="A400" s="37" t="s">
        <v>86</v>
      </c>
      <c r="B400" t="s">
        <v>114</v>
      </c>
      <c r="C400" s="16">
        <v>0.03</v>
      </c>
      <c r="D400" s="38">
        <v>-1.0847450000000001</v>
      </c>
      <c r="E400" s="16">
        <v>-3.2499999999999999E-4</v>
      </c>
      <c r="F400" s="16">
        <v>3.0325000000000001E-2</v>
      </c>
      <c r="G400" s="16">
        <v>0</v>
      </c>
      <c r="H400" s="16">
        <v>-3.2499999999999999E-4</v>
      </c>
      <c r="I400" s="16">
        <v>-2.9E-4</v>
      </c>
      <c r="J400" s="16">
        <v>-4.5000000000000003E-5</v>
      </c>
      <c r="K400" s="16">
        <v>9.0000000000000002E-6</v>
      </c>
      <c r="L400" s="39">
        <v>9.9999999999999995E-7</v>
      </c>
    </row>
    <row r="401" spans="1:12" ht="12" x14ac:dyDescent="0.2">
      <c r="A401" s="37" t="s">
        <v>86</v>
      </c>
      <c r="B401" t="s">
        <v>117</v>
      </c>
      <c r="C401" s="16">
        <v>390.86</v>
      </c>
      <c r="D401" s="38">
        <v>23.729671</v>
      </c>
      <c r="E401" s="16">
        <v>92.749792999999997</v>
      </c>
      <c r="F401" s="16">
        <v>298.110207</v>
      </c>
      <c r="G401" s="16">
        <v>77.819999999999993</v>
      </c>
      <c r="H401" s="16">
        <v>14.929793</v>
      </c>
      <c r="I401" s="16">
        <v>14.874059000000001</v>
      </c>
      <c r="J401" s="16">
        <v>-1.5532000000000001E-2</v>
      </c>
      <c r="K401" s="16">
        <v>7.1264999999999995E-2</v>
      </c>
      <c r="L401" s="39">
        <v>9.9999999999999995E-7</v>
      </c>
    </row>
    <row r="402" spans="1:12" ht="12" x14ac:dyDescent="0.2">
      <c r="A402" s="37" t="s">
        <v>87</v>
      </c>
      <c r="B402" t="s">
        <v>113</v>
      </c>
      <c r="C402" s="16">
        <v>100514.04</v>
      </c>
      <c r="D402" s="38">
        <v>-0.67861099999999996</v>
      </c>
      <c r="E402" s="16">
        <v>-682.09930099999997</v>
      </c>
      <c r="F402" s="16">
        <v>101196.139301</v>
      </c>
      <c r="G402" s="16">
        <v>-1166.22</v>
      </c>
      <c r="H402" s="16">
        <v>484.120699</v>
      </c>
      <c r="I402" s="16">
        <v>367.589966</v>
      </c>
      <c r="J402" s="16">
        <v>22.933513000000001</v>
      </c>
      <c r="K402" s="16">
        <v>-199.90801200000001</v>
      </c>
      <c r="L402" s="39">
        <v>293.50523199999998</v>
      </c>
    </row>
    <row r="403" spans="1:12" ht="12" x14ac:dyDescent="0.2">
      <c r="A403" s="37" t="s">
        <v>87</v>
      </c>
      <c r="B403" t="s">
        <v>114</v>
      </c>
      <c r="C403" s="16">
        <v>978.05</v>
      </c>
      <c r="D403" s="38">
        <v>-1.0847450000000001</v>
      </c>
      <c r="E403" s="16">
        <v>-10.609349999999999</v>
      </c>
      <c r="F403" s="16">
        <v>988.65935000000002</v>
      </c>
      <c r="G403" s="16">
        <v>-12.86</v>
      </c>
      <c r="H403" s="16">
        <v>2.2506499999999998</v>
      </c>
      <c r="I403" s="16">
        <v>3.4080629999999998</v>
      </c>
      <c r="J403" s="16">
        <v>-1.4574100000000001</v>
      </c>
      <c r="K403" s="16">
        <v>0.29999599999999998</v>
      </c>
      <c r="L403" s="39">
        <v>9.9999999999999995E-7</v>
      </c>
    </row>
    <row r="404" spans="1:12" ht="12" x14ac:dyDescent="0.2">
      <c r="A404" s="37" t="s">
        <v>87</v>
      </c>
      <c r="B404" t="s">
        <v>115</v>
      </c>
      <c r="C404" s="16">
        <v>3.22</v>
      </c>
      <c r="D404" s="38">
        <v>6.8078E-2</v>
      </c>
      <c r="E404" s="16">
        <v>2.1919999999999999E-3</v>
      </c>
      <c r="F404" s="16">
        <v>3.2178079999999998</v>
      </c>
      <c r="G404" s="16">
        <v>0</v>
      </c>
      <c r="H404" s="16">
        <v>2.1919999999999999E-3</v>
      </c>
      <c r="I404" s="16">
        <v>0</v>
      </c>
      <c r="J404" s="16">
        <v>1.2880000000000001E-3</v>
      </c>
      <c r="K404" s="16">
        <v>9.0399999999999996E-4</v>
      </c>
      <c r="L404" s="39">
        <v>0</v>
      </c>
    </row>
    <row r="405" spans="1:12" ht="12" x14ac:dyDescent="0.2">
      <c r="A405" s="37" t="s">
        <v>87</v>
      </c>
      <c r="B405" t="s">
        <v>116</v>
      </c>
      <c r="C405" s="16">
        <v>19.260000000000002</v>
      </c>
      <c r="D405" s="38">
        <v>17.931092</v>
      </c>
      <c r="E405" s="16">
        <v>3.4535279999999999</v>
      </c>
      <c r="F405" s="16">
        <v>15.806471999999999</v>
      </c>
      <c r="G405" s="16">
        <v>-3.69</v>
      </c>
      <c r="H405" s="16">
        <v>7.1435279999999999</v>
      </c>
      <c r="I405" s="16">
        <v>10.293291</v>
      </c>
      <c r="J405" s="16">
        <v>-2.7661210000000001</v>
      </c>
      <c r="K405" s="16">
        <v>-0.125469</v>
      </c>
      <c r="L405" s="39">
        <v>-0.25817299999999999</v>
      </c>
    </row>
    <row r="406" spans="1:12" ht="12" x14ac:dyDescent="0.2">
      <c r="A406" s="37" t="s">
        <v>87</v>
      </c>
      <c r="B406" t="s">
        <v>117</v>
      </c>
      <c r="C406" s="16">
        <v>756.61</v>
      </c>
      <c r="D406" s="38">
        <v>23.729671</v>
      </c>
      <c r="E406" s="16">
        <v>179.541065</v>
      </c>
      <c r="F406" s="16">
        <v>577.06893500000001</v>
      </c>
      <c r="G406" s="16">
        <v>148.4</v>
      </c>
      <c r="H406" s="16">
        <v>31.141065000000001</v>
      </c>
      <c r="I406" s="16">
        <v>31.033179000000001</v>
      </c>
      <c r="J406" s="16">
        <v>-3.0065999999999999E-2</v>
      </c>
      <c r="K406" s="16">
        <v>0.13795199999999999</v>
      </c>
      <c r="L406" s="39">
        <v>0</v>
      </c>
    </row>
    <row r="407" spans="1:12" ht="12" x14ac:dyDescent="0.2">
      <c r="A407" s="37" t="s">
        <v>88</v>
      </c>
      <c r="B407" t="s">
        <v>113</v>
      </c>
      <c r="C407" s="16">
        <v>6501</v>
      </c>
      <c r="D407" s="38">
        <v>-0.67861099999999996</v>
      </c>
      <c r="E407" s="16">
        <v>-44.116498999999997</v>
      </c>
      <c r="F407" s="16">
        <v>6545.1164989999997</v>
      </c>
      <c r="G407" s="16">
        <v>-220.38</v>
      </c>
      <c r="H407" s="16">
        <v>176.26350099999999</v>
      </c>
      <c r="I407" s="16">
        <v>168.72658100000001</v>
      </c>
      <c r="J407" s="16">
        <v>1.4832829999999999</v>
      </c>
      <c r="K407" s="16">
        <v>-12.929557000000001</v>
      </c>
      <c r="L407" s="39">
        <v>18.983194000000001</v>
      </c>
    </row>
    <row r="408" spans="1:12" ht="12" x14ac:dyDescent="0.2">
      <c r="A408" s="37" t="s">
        <v>88</v>
      </c>
      <c r="B408" t="s">
        <v>114</v>
      </c>
      <c r="C408" s="16">
        <v>1084.53</v>
      </c>
      <c r="D408" s="38">
        <v>-1.0847450000000001</v>
      </c>
      <c r="E408" s="16">
        <v>-11.764386999999999</v>
      </c>
      <c r="F408" s="16">
        <v>1096.2943869999999</v>
      </c>
      <c r="G408" s="16">
        <v>-52.02</v>
      </c>
      <c r="H408" s="16">
        <v>40.255612999999997</v>
      </c>
      <c r="I408" s="16">
        <v>41.41046</v>
      </c>
      <c r="J408" s="16">
        <v>-1.4875039999999999</v>
      </c>
      <c r="K408" s="16">
        <v>0.33265699999999998</v>
      </c>
      <c r="L408" s="39">
        <v>0</v>
      </c>
    </row>
    <row r="409" spans="1:12" ht="12" x14ac:dyDescent="0.2">
      <c r="A409" s="37" t="s">
        <v>88</v>
      </c>
      <c r="B409" t="s">
        <v>115</v>
      </c>
      <c r="C409" s="16">
        <v>4.7699999999999996</v>
      </c>
      <c r="D409" s="38">
        <v>6.8078E-2</v>
      </c>
      <c r="E409" s="16">
        <v>3.2469999999999999E-3</v>
      </c>
      <c r="F409" s="16">
        <v>4.7667529999999996</v>
      </c>
      <c r="G409" s="16">
        <v>0</v>
      </c>
      <c r="H409" s="16">
        <v>3.2469999999999999E-3</v>
      </c>
      <c r="I409" s="16">
        <v>9.9999999999999995E-7</v>
      </c>
      <c r="J409" s="16">
        <v>1.908E-3</v>
      </c>
      <c r="K409" s="16">
        <v>1.338E-3</v>
      </c>
      <c r="L409" s="39">
        <v>0</v>
      </c>
    </row>
    <row r="410" spans="1:12" ht="12" x14ac:dyDescent="0.2">
      <c r="A410" s="37" t="s">
        <v>88</v>
      </c>
      <c r="B410" t="s">
        <v>116</v>
      </c>
      <c r="C410" s="16">
        <v>6.22</v>
      </c>
      <c r="D410" s="38">
        <v>17.931092</v>
      </c>
      <c r="E410" s="16">
        <v>1.1153139999999999</v>
      </c>
      <c r="F410" s="16">
        <v>5.1046860000000001</v>
      </c>
      <c r="G410" s="16">
        <v>-6.34</v>
      </c>
      <c r="H410" s="16">
        <v>7.4553140000000004</v>
      </c>
      <c r="I410" s="16">
        <v>8.4725269999999995</v>
      </c>
      <c r="J410" s="16">
        <v>-0.893316</v>
      </c>
      <c r="K410" s="16">
        <v>-4.052E-2</v>
      </c>
      <c r="L410" s="39">
        <v>-8.3377000000000007E-2</v>
      </c>
    </row>
    <row r="411" spans="1:12" ht="12" x14ac:dyDescent="0.2">
      <c r="A411" s="37" t="s">
        <v>88</v>
      </c>
      <c r="B411" t="s">
        <v>117</v>
      </c>
      <c r="C411" s="16">
        <v>62.16</v>
      </c>
      <c r="D411" s="38">
        <v>23.729671</v>
      </c>
      <c r="E411" s="16">
        <v>14.750363999999999</v>
      </c>
      <c r="F411" s="16">
        <v>47.409635999999999</v>
      </c>
      <c r="G411" s="16">
        <v>15.51</v>
      </c>
      <c r="H411" s="16">
        <v>-0.75963599999999998</v>
      </c>
      <c r="I411" s="16">
        <v>-0.76849999999999996</v>
      </c>
      <c r="J411" s="16">
        <v>-2.47E-3</v>
      </c>
      <c r="K411" s="16">
        <v>1.1334E-2</v>
      </c>
      <c r="L411" s="39">
        <v>0</v>
      </c>
    </row>
    <row r="412" spans="1:12" ht="12" x14ac:dyDescent="0.2">
      <c r="A412" s="37" t="s">
        <v>89</v>
      </c>
      <c r="B412" t="s">
        <v>113</v>
      </c>
      <c r="C412" s="16">
        <v>2009453.62</v>
      </c>
      <c r="D412" s="38">
        <v>-0.67861099999999996</v>
      </c>
      <c r="E412" s="16">
        <v>-13636.372681999999</v>
      </c>
      <c r="F412" s="16">
        <v>2023089.9926819999</v>
      </c>
      <c r="G412" s="16">
        <v>-24877.37</v>
      </c>
      <c r="H412" s="16">
        <v>11240.997318</v>
      </c>
      <c r="I412" s="16">
        <v>8911.3416400000006</v>
      </c>
      <c r="J412" s="16">
        <v>458.48153200000002</v>
      </c>
      <c r="K412" s="16">
        <v>-3996.515101</v>
      </c>
      <c r="L412" s="39">
        <v>5867.6892470000003</v>
      </c>
    </row>
    <row r="413" spans="1:12" ht="12" x14ac:dyDescent="0.2">
      <c r="A413" s="37" t="s">
        <v>89</v>
      </c>
      <c r="B413" t="s">
        <v>114</v>
      </c>
      <c r="C413" s="16">
        <v>338361.73</v>
      </c>
      <c r="D413" s="38">
        <v>-1.0847450000000001</v>
      </c>
      <c r="E413" s="16">
        <v>-3670.3626429999999</v>
      </c>
      <c r="F413" s="16">
        <v>342032.09264300001</v>
      </c>
      <c r="G413" s="16">
        <v>-3952.82</v>
      </c>
      <c r="H413" s="16">
        <v>282.457357</v>
      </c>
      <c r="I413" s="16">
        <v>683.85426600000005</v>
      </c>
      <c r="J413" s="16">
        <v>-505.18227999999999</v>
      </c>
      <c r="K413" s="16">
        <v>103.785372</v>
      </c>
      <c r="L413" s="39">
        <v>-9.9999999999999995E-7</v>
      </c>
    </row>
    <row r="414" spans="1:12" ht="12" x14ac:dyDescent="0.2">
      <c r="A414" s="37" t="s">
        <v>89</v>
      </c>
      <c r="B414" t="s">
        <v>115</v>
      </c>
      <c r="C414" s="16">
        <v>1393.58</v>
      </c>
      <c r="D414" s="38">
        <v>6.8078E-2</v>
      </c>
      <c r="E414" s="16">
        <v>0.94871499999999997</v>
      </c>
      <c r="F414" s="16">
        <v>1392.6312849999999</v>
      </c>
      <c r="G414" s="16">
        <v>0</v>
      </c>
      <c r="H414" s="16">
        <v>0.94871499999999997</v>
      </c>
      <c r="I414" s="16">
        <v>1.55E-4</v>
      </c>
      <c r="J414" s="16">
        <v>0.55751799999999996</v>
      </c>
      <c r="K414" s="16">
        <v>0.391042</v>
      </c>
      <c r="L414" s="39">
        <v>0</v>
      </c>
    </row>
    <row r="415" spans="1:12" ht="12" x14ac:dyDescent="0.2">
      <c r="A415" s="37" t="s">
        <v>89</v>
      </c>
      <c r="B415" t="s">
        <v>116</v>
      </c>
      <c r="C415" s="16">
        <v>3222.8</v>
      </c>
      <c r="D415" s="38">
        <v>17.931092</v>
      </c>
      <c r="E415" s="16">
        <v>577.88323600000001</v>
      </c>
      <c r="F415" s="16">
        <v>2644.9167640000001</v>
      </c>
      <c r="G415" s="16">
        <v>-790.65</v>
      </c>
      <c r="H415" s="16">
        <v>1368.533236</v>
      </c>
      <c r="I415" s="16">
        <v>1895.5870620000001</v>
      </c>
      <c r="J415" s="16">
        <v>-462.85854</v>
      </c>
      <c r="K415" s="16">
        <v>-20.994848000000001</v>
      </c>
      <c r="L415" s="39">
        <v>-43.200437999999998</v>
      </c>
    </row>
    <row r="416" spans="1:12" ht="12" x14ac:dyDescent="0.2">
      <c r="A416" s="37" t="s">
        <v>89</v>
      </c>
      <c r="B416" t="s">
        <v>117</v>
      </c>
      <c r="C416" s="16">
        <v>3294.25</v>
      </c>
      <c r="D416" s="38">
        <v>23.729671</v>
      </c>
      <c r="E416" s="16">
        <v>781.71469400000001</v>
      </c>
      <c r="F416" s="16">
        <v>2512.5353060000002</v>
      </c>
      <c r="G416" s="16">
        <v>655.07000000000005</v>
      </c>
      <c r="H416" s="16">
        <v>126.644694</v>
      </c>
      <c r="I416" s="16">
        <v>126.174961</v>
      </c>
      <c r="J416" s="16">
        <v>-0.13090499999999999</v>
      </c>
      <c r="K416" s="16">
        <v>0.60063800000000001</v>
      </c>
      <c r="L416" s="39">
        <v>0</v>
      </c>
    </row>
    <row r="417" spans="1:12" ht="12" x14ac:dyDescent="0.2">
      <c r="A417" s="37" t="s">
        <v>14</v>
      </c>
      <c r="B417" t="s">
        <v>113</v>
      </c>
      <c r="C417" s="16">
        <v>2561920.58</v>
      </c>
      <c r="D417" s="38">
        <v>-0.67861099999999996</v>
      </c>
      <c r="E417" s="16">
        <v>-17385.474073000001</v>
      </c>
      <c r="F417" s="16">
        <v>2579306.0540729999</v>
      </c>
      <c r="G417" s="16">
        <v>-28018.95</v>
      </c>
      <c r="H417" s="16">
        <v>10633.475927</v>
      </c>
      <c r="I417" s="16">
        <v>7663.3188819999996</v>
      </c>
      <c r="J417" s="16">
        <v>584.53365599999995</v>
      </c>
      <c r="K417" s="16">
        <v>-5095.2926619999998</v>
      </c>
      <c r="L417" s="39">
        <v>7480.9160510000002</v>
      </c>
    </row>
    <row r="418" spans="1:12" ht="12" x14ac:dyDescent="0.2">
      <c r="A418" s="37" t="s">
        <v>14</v>
      </c>
      <c r="B418" t="s">
        <v>114</v>
      </c>
      <c r="C418" s="16">
        <v>660271.89</v>
      </c>
      <c r="D418" s="38">
        <v>-1.0847450000000001</v>
      </c>
      <c r="E418" s="16">
        <v>-7162.2676689999998</v>
      </c>
      <c r="F418" s="16">
        <v>667434.15766899998</v>
      </c>
      <c r="G418" s="16">
        <v>-14241.92</v>
      </c>
      <c r="H418" s="16">
        <v>7079.6523310000002</v>
      </c>
      <c r="I418" s="16">
        <v>7841.7544989999997</v>
      </c>
      <c r="J418" s="16">
        <v>-964.62673700000005</v>
      </c>
      <c r="K418" s="16">
        <v>202.52456900000001</v>
      </c>
      <c r="L418" s="39">
        <v>0</v>
      </c>
    </row>
    <row r="419" spans="1:12" ht="12" x14ac:dyDescent="0.2">
      <c r="A419" s="37" t="s">
        <v>14</v>
      </c>
      <c r="B419" t="s">
        <v>115</v>
      </c>
      <c r="C419" s="16">
        <v>2364.4</v>
      </c>
      <c r="D419" s="38">
        <v>6.8078E-2</v>
      </c>
      <c r="E419" s="16">
        <v>1.6096250000000001</v>
      </c>
      <c r="F419" s="16">
        <v>2362.790375</v>
      </c>
      <c r="G419" s="16">
        <v>0</v>
      </c>
      <c r="H419" s="16">
        <v>1.6096250000000001</v>
      </c>
      <c r="I419" s="16">
        <v>2.6200000000000003E-4</v>
      </c>
      <c r="J419" s="16">
        <v>0.94590600000000002</v>
      </c>
      <c r="K419" s="16">
        <v>0.66345699999999996</v>
      </c>
      <c r="L419" s="39">
        <v>0</v>
      </c>
    </row>
    <row r="420" spans="1:12" ht="12" x14ac:dyDescent="0.2">
      <c r="A420" s="37" t="s">
        <v>14</v>
      </c>
      <c r="B420" t="s">
        <v>116</v>
      </c>
      <c r="C420" s="16">
        <v>6892.19</v>
      </c>
      <c r="D420" s="38">
        <v>17.931092</v>
      </c>
      <c r="E420" s="16">
        <v>1235.8449350000001</v>
      </c>
      <c r="F420" s="16">
        <v>5656.3450650000004</v>
      </c>
      <c r="G420" s="16">
        <v>-2158.35</v>
      </c>
      <c r="H420" s="16">
        <v>3394.194935</v>
      </c>
      <c r="I420" s="16">
        <v>4521.3375180000003</v>
      </c>
      <c r="J420" s="16">
        <v>-989.85633700000005</v>
      </c>
      <c r="K420" s="16">
        <v>-44.898994000000002</v>
      </c>
      <c r="L420" s="39">
        <v>-92.387252000000004</v>
      </c>
    </row>
    <row r="421" spans="1:12" ht="12" x14ac:dyDescent="0.2">
      <c r="A421" s="37" t="s">
        <v>14</v>
      </c>
      <c r="B421" t="s">
        <v>117</v>
      </c>
      <c r="C421" s="16">
        <v>5920.83</v>
      </c>
      <c r="D421" s="38">
        <v>23.729671</v>
      </c>
      <c r="E421" s="16">
        <v>1404.9934920000001</v>
      </c>
      <c r="F421" s="16">
        <v>4515.8365080000003</v>
      </c>
      <c r="G421" s="16">
        <v>1168.18</v>
      </c>
      <c r="H421" s="16">
        <v>236.813492</v>
      </c>
      <c r="I421" s="16">
        <v>235.96923000000001</v>
      </c>
      <c r="J421" s="16">
        <v>-0.23527799999999999</v>
      </c>
      <c r="K421" s="16">
        <v>1.0795410000000001</v>
      </c>
      <c r="L421" s="39">
        <v>-9.9999999999999995E-7</v>
      </c>
    </row>
    <row r="422" spans="1:12" ht="12" x14ac:dyDescent="0.2">
      <c r="A422" s="37" t="s">
        <v>2</v>
      </c>
      <c r="B422" t="s">
        <v>113</v>
      </c>
      <c r="C422" s="16">
        <v>248227146.06</v>
      </c>
      <c r="D422" s="38">
        <v>-0.67861099999999996</v>
      </c>
      <c r="E422" s="16">
        <v>-1684496.641206</v>
      </c>
      <c r="F422" s="16">
        <v>249911642.701206</v>
      </c>
      <c r="G422" s="16">
        <v>-3047735.21</v>
      </c>
      <c r="H422" s="16">
        <v>1363238.568794</v>
      </c>
      <c r="I422" s="16">
        <v>1076300.921199</v>
      </c>
      <c r="J422" s="16">
        <v>56611.838067999997</v>
      </c>
      <c r="K422" s="16">
        <v>-494507.91700199997</v>
      </c>
      <c r="L422" s="39">
        <v>724833.72652899998</v>
      </c>
    </row>
    <row r="423" spans="1:12" ht="12" x14ac:dyDescent="0.2">
      <c r="A423" s="37" t="s">
        <v>2</v>
      </c>
      <c r="B423" t="s">
        <v>114</v>
      </c>
      <c r="C423" s="16">
        <v>72170414.400000006</v>
      </c>
      <c r="D423" s="38">
        <v>-1.0847450000000001</v>
      </c>
      <c r="E423" s="16">
        <v>-782865.10985200002</v>
      </c>
      <c r="F423" s="16">
        <v>72953279.509852007</v>
      </c>
      <c r="G423" s="16">
        <v>-1550948.54</v>
      </c>
      <c r="H423" s="16">
        <v>768083.43014800001</v>
      </c>
      <c r="I423" s="16">
        <v>851282.53446</v>
      </c>
      <c r="J423" s="16">
        <v>-104946.769895</v>
      </c>
      <c r="K423" s="16">
        <v>21747.665585999999</v>
      </c>
      <c r="L423" s="39">
        <v>-3.0000000000000001E-6</v>
      </c>
    </row>
    <row r="424" spans="1:12" ht="12" x14ac:dyDescent="0.2">
      <c r="A424" s="37" t="s">
        <v>2</v>
      </c>
      <c r="B424" t="s">
        <v>115</v>
      </c>
      <c r="C424" s="16">
        <v>244492.81</v>
      </c>
      <c r="D424" s="38">
        <v>6.8078E-2</v>
      </c>
      <c r="E424" s="16">
        <v>166.444682</v>
      </c>
      <c r="F424" s="16">
        <v>244326.365318</v>
      </c>
      <c r="G424" s="16">
        <v>0</v>
      </c>
      <c r="H424" s="16">
        <v>166.444682</v>
      </c>
      <c r="I424" s="16">
        <v>2.7109000000000001E-2</v>
      </c>
      <c r="J424" s="16">
        <v>97.773892000000004</v>
      </c>
      <c r="K424" s="16">
        <v>68.643685000000005</v>
      </c>
      <c r="L424" s="39">
        <v>-3.9999999999999998E-6</v>
      </c>
    </row>
    <row r="425" spans="1:12" ht="12" x14ac:dyDescent="0.2">
      <c r="A425" s="37" t="s">
        <v>2</v>
      </c>
      <c r="B425" t="s">
        <v>116</v>
      </c>
      <c r="C425" s="16">
        <v>620989.42000000004</v>
      </c>
      <c r="D425" s="38">
        <v>17.931092</v>
      </c>
      <c r="E425" s="16">
        <v>111350.18470300001</v>
      </c>
      <c r="F425" s="16">
        <v>509639.23529699998</v>
      </c>
      <c r="G425" s="16">
        <v>-198510.35</v>
      </c>
      <c r="H425" s="16">
        <v>309860.53470299998</v>
      </c>
      <c r="I425" s="16">
        <v>411349.52021599998</v>
      </c>
      <c r="J425" s="16">
        <v>-89158.406335000007</v>
      </c>
      <c r="K425" s="16">
        <v>-4006.446199</v>
      </c>
      <c r="L425" s="39">
        <v>-8324.132979</v>
      </c>
    </row>
    <row r="426" spans="1:12" ht="12" x14ac:dyDescent="0.2">
      <c r="A426" s="37" t="s">
        <v>2</v>
      </c>
      <c r="B426" t="s">
        <v>117</v>
      </c>
      <c r="C426" s="16">
        <v>361619.36</v>
      </c>
      <c r="D426" s="38">
        <v>23.729671</v>
      </c>
      <c r="E426" s="16">
        <v>85811.085181999995</v>
      </c>
      <c r="F426" s="16">
        <v>275808.27481799998</v>
      </c>
      <c r="G426" s="16">
        <v>71895.67</v>
      </c>
      <c r="H426" s="16">
        <v>13915.415182000001</v>
      </c>
      <c r="I426" s="16">
        <v>13818.054344</v>
      </c>
      <c r="J426" s="16">
        <v>-14.362131</v>
      </c>
      <c r="K426" s="16">
        <v>111.722972</v>
      </c>
      <c r="L426" s="39">
        <v>-3.0000000000000001E-6</v>
      </c>
    </row>
    <row r="427" spans="1:12" ht="12" x14ac:dyDescent="0.2">
      <c r="A427" s="37" t="s">
        <v>3</v>
      </c>
      <c r="B427" t="s">
        <v>113</v>
      </c>
      <c r="C427" s="16">
        <v>32206593.969999999</v>
      </c>
      <c r="D427" s="38">
        <v>-0.67861099999999996</v>
      </c>
      <c r="E427" s="16">
        <v>-218557.479422</v>
      </c>
      <c r="F427" s="16">
        <v>32425151.449422002</v>
      </c>
      <c r="G427" s="16">
        <v>-407613.3</v>
      </c>
      <c r="H427" s="16">
        <v>189055.82057800001</v>
      </c>
      <c r="I427" s="16">
        <v>151717.17600499999</v>
      </c>
      <c r="J427" s="16">
        <v>7348.330105</v>
      </c>
      <c r="K427" s="16">
        <v>-64054.297082999998</v>
      </c>
      <c r="L427" s="39">
        <v>94044.611550999995</v>
      </c>
    </row>
    <row r="428" spans="1:12" ht="12" x14ac:dyDescent="0.2">
      <c r="A428" s="37" t="s">
        <v>3</v>
      </c>
      <c r="B428" t="s">
        <v>114</v>
      </c>
      <c r="C428" s="16">
        <v>8463012.0899999999</v>
      </c>
      <c r="D428" s="38">
        <v>-1.0847450000000001</v>
      </c>
      <c r="E428" s="16">
        <v>-91802.117870000002</v>
      </c>
      <c r="F428" s="16">
        <v>8554814.2078699991</v>
      </c>
      <c r="G428" s="16">
        <v>-177031.46</v>
      </c>
      <c r="H428" s="16">
        <v>85229.342130000005</v>
      </c>
      <c r="I428" s="16">
        <v>94956.601794999995</v>
      </c>
      <c r="J428" s="16">
        <v>-12323.111317000001</v>
      </c>
      <c r="K428" s="16">
        <v>2595.8516500000001</v>
      </c>
      <c r="L428" s="39">
        <v>1.9999999999999999E-6</v>
      </c>
    </row>
    <row r="429" spans="1:12" ht="12" x14ac:dyDescent="0.2">
      <c r="A429" s="37" t="s">
        <v>3</v>
      </c>
      <c r="B429" t="s">
        <v>115</v>
      </c>
      <c r="C429" s="16">
        <v>28106.720000000001</v>
      </c>
      <c r="D429" s="38">
        <v>6.8078E-2</v>
      </c>
      <c r="E429" s="16">
        <v>19.134364000000001</v>
      </c>
      <c r="F429" s="16">
        <v>28087.585636</v>
      </c>
      <c r="G429" s="16">
        <v>0</v>
      </c>
      <c r="H429" s="16">
        <v>19.134364000000001</v>
      </c>
      <c r="I429" s="16">
        <v>3.117E-3</v>
      </c>
      <c r="J429" s="16">
        <v>11.244426000000001</v>
      </c>
      <c r="K429" s="16">
        <v>7.8868210000000003</v>
      </c>
      <c r="L429" s="39">
        <v>0</v>
      </c>
    </row>
    <row r="430" spans="1:12" ht="12" x14ac:dyDescent="0.2">
      <c r="A430" s="37" t="s">
        <v>3</v>
      </c>
      <c r="B430" t="s">
        <v>116</v>
      </c>
      <c r="C430" s="16">
        <v>70029.08</v>
      </c>
      <c r="D430" s="38">
        <v>17.931092</v>
      </c>
      <c r="E430" s="16">
        <v>12556.978816999999</v>
      </c>
      <c r="F430" s="16">
        <v>57472.101182999999</v>
      </c>
      <c r="G430" s="16">
        <v>-22303.97</v>
      </c>
      <c r="H430" s="16">
        <v>34860.948816999997</v>
      </c>
      <c r="I430" s="16">
        <v>46313.441870000002</v>
      </c>
      <c r="J430" s="16">
        <v>-10057.576558000001</v>
      </c>
      <c r="K430" s="16">
        <v>-456.20263799999998</v>
      </c>
      <c r="L430" s="39">
        <v>-938.71385699999996</v>
      </c>
    </row>
    <row r="431" spans="1:12" ht="12" x14ac:dyDescent="0.2">
      <c r="A431" s="37" t="s">
        <v>3</v>
      </c>
      <c r="B431" t="s">
        <v>117</v>
      </c>
      <c r="C431" s="16">
        <v>43377.03</v>
      </c>
      <c r="D431" s="38">
        <v>23.729671</v>
      </c>
      <c r="E431" s="16">
        <v>10293.226602999999</v>
      </c>
      <c r="F431" s="16">
        <v>33083.803397000003</v>
      </c>
      <c r="G431" s="16">
        <v>8652.51</v>
      </c>
      <c r="H431" s="16">
        <v>1640.7166030000001</v>
      </c>
      <c r="I431" s="16">
        <v>1634.5313880000001</v>
      </c>
      <c r="J431" s="16">
        <v>-1.7236899999999999</v>
      </c>
      <c r="K431" s="16">
        <v>7.9089049999999999</v>
      </c>
      <c r="L431" s="39">
        <v>0</v>
      </c>
    </row>
    <row r="432" spans="1:12" ht="12" x14ac:dyDescent="0.2">
      <c r="A432" s="37" t="s">
        <v>4</v>
      </c>
      <c r="B432" t="s">
        <v>113</v>
      </c>
      <c r="C432" s="16">
        <v>24878682.859999999</v>
      </c>
      <c r="D432" s="38">
        <v>-0.67861099999999996</v>
      </c>
      <c r="E432" s="16">
        <v>-168829.47083199999</v>
      </c>
      <c r="F432" s="16">
        <v>25047512.330832001</v>
      </c>
      <c r="G432" s="16">
        <v>-306826.2</v>
      </c>
      <c r="H432" s="16">
        <v>137996.72916799999</v>
      </c>
      <c r="I432" s="16">
        <v>109153.682382</v>
      </c>
      <c r="J432" s="16">
        <v>5676.3771530000004</v>
      </c>
      <c r="K432" s="16">
        <v>-49480.132676000001</v>
      </c>
      <c r="L432" s="39">
        <v>72646.802309000006</v>
      </c>
    </row>
    <row r="433" spans="1:12" ht="12" x14ac:dyDescent="0.2">
      <c r="A433" s="37" t="s">
        <v>4</v>
      </c>
      <c r="B433" t="s">
        <v>114</v>
      </c>
      <c r="C433" s="16">
        <v>6983116.0899999999</v>
      </c>
      <c r="D433" s="38">
        <v>-1.0847450000000001</v>
      </c>
      <c r="E433" s="16">
        <v>-75749.016967000003</v>
      </c>
      <c r="F433" s="16">
        <v>7058865.1069670003</v>
      </c>
      <c r="G433" s="16">
        <v>-153769.21</v>
      </c>
      <c r="H433" s="16">
        <v>78020.193033000003</v>
      </c>
      <c r="I433" s="16">
        <v>86024.617199</v>
      </c>
      <c r="J433" s="16">
        <v>-10146.348722999999</v>
      </c>
      <c r="K433" s="16">
        <v>2141.9245559999999</v>
      </c>
      <c r="L433" s="39">
        <v>9.9999999999999995E-7</v>
      </c>
    </row>
    <row r="434" spans="1:12" ht="12" x14ac:dyDescent="0.2">
      <c r="A434" s="37" t="s">
        <v>4</v>
      </c>
      <c r="B434" t="s">
        <v>115</v>
      </c>
      <c r="C434" s="16">
        <v>23426.91</v>
      </c>
      <c r="D434" s="38">
        <v>6.8078E-2</v>
      </c>
      <c r="E434" s="16">
        <v>15.948464</v>
      </c>
      <c r="F434" s="16">
        <v>23410.961535999999</v>
      </c>
      <c r="G434" s="16">
        <v>0</v>
      </c>
      <c r="H434" s="16">
        <v>15.948464</v>
      </c>
      <c r="I434" s="16">
        <v>2.5990000000000002E-3</v>
      </c>
      <c r="J434" s="16">
        <v>9.3722119999999993</v>
      </c>
      <c r="K434" s="16">
        <v>6.5736530000000002</v>
      </c>
      <c r="L434" s="39">
        <v>0</v>
      </c>
    </row>
    <row r="435" spans="1:12" ht="12" x14ac:dyDescent="0.2">
      <c r="A435" s="37" t="s">
        <v>4</v>
      </c>
      <c r="B435" t="s">
        <v>116</v>
      </c>
      <c r="C435" s="16">
        <v>59052.42</v>
      </c>
      <c r="D435" s="38">
        <v>17.931092</v>
      </c>
      <c r="E435" s="16">
        <v>10588.743804</v>
      </c>
      <c r="F435" s="16">
        <v>48463.676196</v>
      </c>
      <c r="G435" s="16">
        <v>-19394.82</v>
      </c>
      <c r="H435" s="16">
        <v>29983.563804000001</v>
      </c>
      <c r="I435" s="16">
        <v>39640.943707999999</v>
      </c>
      <c r="J435" s="16">
        <v>-8481.1086350000005</v>
      </c>
      <c r="K435" s="16">
        <v>-384.695469</v>
      </c>
      <c r="L435" s="39">
        <v>-791.57579999999996</v>
      </c>
    </row>
    <row r="436" spans="1:12" ht="12" x14ac:dyDescent="0.2">
      <c r="A436" s="37" t="s">
        <v>4</v>
      </c>
      <c r="B436" t="s">
        <v>117</v>
      </c>
      <c r="C436" s="16">
        <v>34063.050000000003</v>
      </c>
      <c r="D436" s="38">
        <v>23.729671</v>
      </c>
      <c r="E436" s="16">
        <v>8083.0497720000003</v>
      </c>
      <c r="F436" s="16">
        <v>25980.000228000001</v>
      </c>
      <c r="G436" s="16">
        <v>6799.91</v>
      </c>
      <c r="H436" s="16">
        <v>1283.139772</v>
      </c>
      <c r="I436" s="16">
        <v>1278.282655</v>
      </c>
      <c r="J436" s="16">
        <v>-1.353577</v>
      </c>
      <c r="K436" s="16">
        <v>6.2106919999999999</v>
      </c>
      <c r="L436" s="39">
        <v>1.9999999999999999E-6</v>
      </c>
    </row>
    <row r="437" spans="1:12" ht="12" x14ac:dyDescent="0.2">
      <c r="A437" s="37" t="s">
        <v>5</v>
      </c>
      <c r="B437" t="s">
        <v>113</v>
      </c>
      <c r="C437" s="16">
        <v>765661086.44000006</v>
      </c>
      <c r="D437" s="38">
        <v>-0.67861099999999996</v>
      </c>
      <c r="E437" s="16">
        <v>-5195860.1179729998</v>
      </c>
      <c r="F437" s="16">
        <v>770856946.55797303</v>
      </c>
      <c r="G437" s="16">
        <v>-9233619.1199999992</v>
      </c>
      <c r="H437" s="16">
        <v>4037759.0020269998</v>
      </c>
      <c r="I437" s="16">
        <v>3158099.912219</v>
      </c>
      <c r="J437" s="16">
        <v>168636.87705700001</v>
      </c>
      <c r="K437" s="16">
        <v>-1524740.423826</v>
      </c>
      <c r="L437" s="39">
        <v>2235762.6365769999</v>
      </c>
    </row>
    <row r="438" spans="1:12" ht="12" x14ac:dyDescent="0.2">
      <c r="A438" s="37" t="s">
        <v>5</v>
      </c>
      <c r="B438" t="s">
        <v>114</v>
      </c>
      <c r="C438" s="16">
        <v>195193472.91999999</v>
      </c>
      <c r="D438" s="38">
        <v>-1.0847450000000001</v>
      </c>
      <c r="E438" s="16">
        <v>-2117351.8385729999</v>
      </c>
      <c r="F438" s="16">
        <v>197310824.758573</v>
      </c>
      <c r="G438" s="16">
        <v>-4383235.71</v>
      </c>
      <c r="H438" s="16">
        <v>2265883.871427</v>
      </c>
      <c r="I438" s="16">
        <v>2493850.7745349999</v>
      </c>
      <c r="J438" s="16">
        <v>-286455.329325</v>
      </c>
      <c r="K438" s="16">
        <v>58488.426228999997</v>
      </c>
      <c r="L438" s="39">
        <v>-1.2E-5</v>
      </c>
    </row>
    <row r="439" spans="1:12" ht="12" x14ac:dyDescent="0.2">
      <c r="A439" s="37" t="s">
        <v>5</v>
      </c>
      <c r="B439" t="s">
        <v>115</v>
      </c>
      <c r="C439" s="16">
        <v>675671.04000000004</v>
      </c>
      <c r="D439" s="38">
        <v>6.8078E-2</v>
      </c>
      <c r="E439" s="16">
        <v>459.98020700000001</v>
      </c>
      <c r="F439" s="16">
        <v>675211.05979299999</v>
      </c>
      <c r="G439" s="16">
        <v>0</v>
      </c>
      <c r="H439" s="16">
        <v>459.98020700000001</v>
      </c>
      <c r="I439" s="16">
        <v>7.4779999999999999E-2</v>
      </c>
      <c r="J439" s="16">
        <v>270.14596299999999</v>
      </c>
      <c r="K439" s="16">
        <v>189.75945200000001</v>
      </c>
      <c r="L439" s="39">
        <v>1.2E-5</v>
      </c>
    </row>
    <row r="440" spans="1:12" ht="12" x14ac:dyDescent="0.2">
      <c r="A440" s="37" t="s">
        <v>5</v>
      </c>
      <c r="B440" t="s">
        <v>116</v>
      </c>
      <c r="C440" s="16">
        <v>1824908.05</v>
      </c>
      <c r="D440" s="38">
        <v>17.931092</v>
      </c>
      <c r="E440" s="16">
        <v>327225.94280800002</v>
      </c>
      <c r="F440" s="16">
        <v>1497682.1071919999</v>
      </c>
      <c r="G440" s="16">
        <v>-591818.82999999996</v>
      </c>
      <c r="H440" s="16">
        <v>919044.77280799998</v>
      </c>
      <c r="I440" s="16">
        <v>1216290.3407940001</v>
      </c>
      <c r="J440" s="16">
        <v>-261103.60154</v>
      </c>
      <c r="K440" s="16">
        <v>-11679.750517</v>
      </c>
      <c r="L440" s="39">
        <v>-24462.215929000002</v>
      </c>
    </row>
    <row r="441" spans="1:12" ht="12" x14ac:dyDescent="0.2">
      <c r="A441" s="40" t="s">
        <v>5</v>
      </c>
      <c r="B441" s="46" t="s">
        <v>117</v>
      </c>
      <c r="C441" s="41">
        <v>1217213.58</v>
      </c>
      <c r="D441" s="42">
        <v>23.729671</v>
      </c>
      <c r="E441" s="41">
        <v>288840.78053799999</v>
      </c>
      <c r="F441" s="41">
        <v>928372.79946200002</v>
      </c>
      <c r="G441" s="41">
        <v>242300.57</v>
      </c>
      <c r="H441" s="41">
        <v>46540.210537999999</v>
      </c>
      <c r="I441" s="41">
        <v>45904.081328</v>
      </c>
      <c r="J441" s="41">
        <v>262.95207499999998</v>
      </c>
      <c r="K441" s="41">
        <v>373.177143</v>
      </c>
      <c r="L441" s="43">
        <v>-7.9999999999999996E-6</v>
      </c>
    </row>
  </sheetData>
  <pageMargins left="0.55555555555555558" right="0.55555555555555558" top="0.55555555555555558" bottom="0.55555558204650879" header="0.27777777777777779" footer="0"/>
  <pageSetup fitToWidth="0" fitToHeight="0" pageOrder="overThenDown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M384"/>
  <sheetViews>
    <sheetView workbookViewId="0"/>
  </sheetViews>
  <sheetFormatPr defaultColWidth="12" defaultRowHeight="16.149999999999999" customHeight="1" x14ac:dyDescent="0.2"/>
  <cols>
    <col min="1" max="1" width="20.5" customWidth="1"/>
    <col min="2" max="2" width="37.5" customWidth="1"/>
    <col min="3" max="3" width="17.1640625" customWidth="1"/>
    <col min="4" max="4" width="25" customWidth="1"/>
    <col min="5" max="5" width="25.6640625" customWidth="1"/>
    <col min="6" max="6" width="15.33203125" customWidth="1"/>
    <col min="7" max="8" width="14.33203125" customWidth="1"/>
    <col min="9" max="9" width="15.83203125" customWidth="1"/>
    <col min="10" max="10" width="15.33203125" customWidth="1"/>
    <col min="11" max="11" width="14.1640625" customWidth="1"/>
    <col min="12" max="12" width="14.6640625" customWidth="1"/>
    <col min="13" max="13" width="15.5" customWidth="1"/>
  </cols>
  <sheetData>
    <row r="1" spans="1:5" ht="12.75" x14ac:dyDescent="0.2">
      <c r="A1" s="33" t="s">
        <v>129</v>
      </c>
    </row>
    <row r="2" spans="1:5" ht="12" x14ac:dyDescent="0.2">
      <c r="A2" s="20"/>
      <c r="B2" s="11"/>
      <c r="C2" s="11"/>
      <c r="D2" s="11"/>
      <c r="E2" s="12"/>
    </row>
    <row r="3" spans="1:5" ht="12.75" x14ac:dyDescent="0.2">
      <c r="A3" s="21"/>
      <c r="B3" s="22" t="s">
        <v>119</v>
      </c>
      <c r="C3" s="22" t="s">
        <v>120</v>
      </c>
      <c r="D3" s="22" t="s">
        <v>121</v>
      </c>
      <c r="E3" s="23" t="s">
        <v>122</v>
      </c>
    </row>
    <row r="4" spans="1:5" ht="12.75" x14ac:dyDescent="0.2">
      <c r="A4" s="24"/>
      <c r="B4" s="13" t="s">
        <v>123</v>
      </c>
      <c r="C4" s="13" t="s">
        <v>123</v>
      </c>
      <c r="D4" s="13" t="s">
        <v>123</v>
      </c>
      <c r="E4" s="14" t="s">
        <v>123</v>
      </c>
    </row>
    <row r="5" spans="1:5" ht="12.75" x14ac:dyDescent="0.2">
      <c r="A5" s="15" t="s">
        <v>113</v>
      </c>
      <c r="B5" s="25">
        <v>2088886783.5599999</v>
      </c>
      <c r="C5" s="25">
        <v>1769091858.55</v>
      </c>
      <c r="D5" s="25">
        <v>319794925.00999999</v>
      </c>
      <c r="E5" s="26">
        <v>15.309347000000001</v>
      </c>
    </row>
    <row r="6" spans="1:5" ht="12.75" x14ac:dyDescent="0.2">
      <c r="A6" s="15" t="s">
        <v>114</v>
      </c>
      <c r="B6" s="25">
        <v>364284921.56</v>
      </c>
      <c r="C6" s="25">
        <v>367629120.72000003</v>
      </c>
      <c r="D6" s="25">
        <v>-3344199.16</v>
      </c>
      <c r="E6" s="26">
        <v>-0.91801699999999997</v>
      </c>
    </row>
    <row r="7" spans="1:5" ht="12.75" x14ac:dyDescent="0.2">
      <c r="A7" s="15" t="s">
        <v>115</v>
      </c>
      <c r="B7" s="25">
        <v>2652127.17</v>
      </c>
      <c r="C7" s="25">
        <v>2650429.61</v>
      </c>
      <c r="D7" s="25">
        <v>1697.56</v>
      </c>
      <c r="E7" s="26">
        <v>6.4006999999999994E-2</v>
      </c>
    </row>
    <row r="8" spans="1:5" ht="12.75" x14ac:dyDescent="0.2">
      <c r="A8" s="15" t="s">
        <v>116</v>
      </c>
      <c r="B8" s="25">
        <v>591019</v>
      </c>
      <c r="C8" s="25">
        <v>5510789.1200000001</v>
      </c>
      <c r="D8" s="25">
        <v>-4919770.12</v>
      </c>
      <c r="E8" s="26">
        <v>-832.421651</v>
      </c>
    </row>
    <row r="9" spans="1:5" ht="12.75" x14ac:dyDescent="0.2">
      <c r="A9" s="15" t="s">
        <v>117</v>
      </c>
      <c r="B9" s="25">
        <v>3555289</v>
      </c>
      <c r="C9" s="25">
        <v>2857142.88</v>
      </c>
      <c r="D9" s="25">
        <v>698146.12</v>
      </c>
      <c r="E9" s="26">
        <v>19.636831999999998</v>
      </c>
    </row>
    <row r="10" spans="1:5" ht="12.75" x14ac:dyDescent="0.2">
      <c r="A10" s="27" t="s">
        <v>124</v>
      </c>
      <c r="B10" s="28">
        <v>2459970140.29</v>
      </c>
      <c r="C10" s="28">
        <v>2147739340.8800001</v>
      </c>
      <c r="D10" s="28">
        <v>312230799.41000003</v>
      </c>
      <c r="E10" s="29"/>
    </row>
    <row r="11" spans="1:5" ht="12.75" x14ac:dyDescent="0.2">
      <c r="A11" s="15" t="s">
        <v>125</v>
      </c>
      <c r="B11" s="25">
        <v>2150619.58</v>
      </c>
      <c r="C11" s="25"/>
      <c r="D11" s="25"/>
      <c r="E11" s="30"/>
    </row>
    <row r="12" spans="1:5" ht="12.75" x14ac:dyDescent="0.2">
      <c r="A12" s="27" t="s">
        <v>124</v>
      </c>
      <c r="B12" s="28">
        <v>2150619.58</v>
      </c>
      <c r="C12" s="28"/>
      <c r="D12" s="28"/>
      <c r="E12" s="29"/>
    </row>
    <row r="13" spans="1:5" ht="12.75" x14ac:dyDescent="0.2">
      <c r="A13" s="17" t="s">
        <v>112</v>
      </c>
      <c r="B13" s="31">
        <v>2462120759.8699999</v>
      </c>
      <c r="C13" s="31"/>
      <c r="D13" s="31"/>
      <c r="E13" s="32"/>
    </row>
    <row r="16" spans="1:5" ht="12.75" x14ac:dyDescent="0.2">
      <c r="A16" s="33" t="s">
        <v>146</v>
      </c>
    </row>
    <row r="17" spans="1:13" ht="84" x14ac:dyDescent="0.2">
      <c r="A17" s="34" t="s">
        <v>131</v>
      </c>
      <c r="B17" s="35" t="s">
        <v>132</v>
      </c>
      <c r="C17" s="35" t="s">
        <v>133</v>
      </c>
      <c r="D17" s="35" t="s">
        <v>134</v>
      </c>
      <c r="E17" s="35" t="s">
        <v>135</v>
      </c>
      <c r="F17" s="35" t="s">
        <v>136</v>
      </c>
      <c r="G17" s="35" t="s">
        <v>137</v>
      </c>
      <c r="H17" s="35" t="s">
        <v>140</v>
      </c>
      <c r="I17" s="35" t="s">
        <v>147</v>
      </c>
      <c r="J17" s="35" t="s">
        <v>145</v>
      </c>
      <c r="K17" s="35" t="s">
        <v>143</v>
      </c>
      <c r="L17" s="35" t="s">
        <v>141</v>
      </c>
      <c r="M17" s="36" t="s">
        <v>138</v>
      </c>
    </row>
    <row r="18" spans="1:13" ht="12" x14ac:dyDescent="0.2">
      <c r="A18" s="37" t="s">
        <v>0</v>
      </c>
      <c r="B18" t="s">
        <v>113</v>
      </c>
      <c r="C18" s="16">
        <v>423704176.62</v>
      </c>
      <c r="D18" s="38">
        <v>15.309347000000001</v>
      </c>
      <c r="E18" s="16">
        <v>64866342.424594998</v>
      </c>
      <c r="F18" s="16">
        <v>358837834.19540501</v>
      </c>
      <c r="G18" s="16">
        <v>65997915.490000002</v>
      </c>
      <c r="H18" s="16">
        <v>-1131573.065405</v>
      </c>
      <c r="I18" s="16">
        <v>-2463200.7967730002</v>
      </c>
      <c r="J18" s="16">
        <v>876282.70481799997</v>
      </c>
      <c r="K18" s="16">
        <v>206832.43867900001</v>
      </c>
      <c r="L18" s="16">
        <v>248512.58798400001</v>
      </c>
      <c r="M18" s="39">
        <v>-1.13E-4</v>
      </c>
    </row>
    <row r="19" spans="1:13" ht="12" x14ac:dyDescent="0.2">
      <c r="A19" s="37" t="s">
        <v>0</v>
      </c>
      <c r="B19" t="s">
        <v>114</v>
      </c>
      <c r="C19" s="16">
        <v>70824623.709999993</v>
      </c>
      <c r="D19" s="38">
        <v>-0.91801699999999997</v>
      </c>
      <c r="E19" s="16">
        <v>-650182.40695400001</v>
      </c>
      <c r="F19" s="16">
        <v>71474806.116953999</v>
      </c>
      <c r="G19" s="16">
        <v>-329595.52000000002</v>
      </c>
      <c r="H19" s="16">
        <v>-320586.88695399999</v>
      </c>
      <c r="I19" s="16">
        <v>-180889.905103</v>
      </c>
      <c r="J19" s="16">
        <v>-138709.53582300001</v>
      </c>
      <c r="K19" s="16">
        <v>-13044.188104999999</v>
      </c>
      <c r="L19" s="16">
        <v>14366.624417999999</v>
      </c>
      <c r="M19" s="39">
        <v>-2309.882341</v>
      </c>
    </row>
    <row r="20" spans="1:13" ht="12" x14ac:dyDescent="0.2">
      <c r="A20" s="37" t="s">
        <v>0</v>
      </c>
      <c r="B20" t="s">
        <v>115</v>
      </c>
      <c r="C20" s="16">
        <v>521144.49</v>
      </c>
      <c r="D20" s="38">
        <v>6.4006999999999994E-2</v>
      </c>
      <c r="E20" s="16">
        <v>333.57149800000002</v>
      </c>
      <c r="F20" s="16">
        <v>520810.91850199999</v>
      </c>
      <c r="G20" s="16">
        <v>0.01</v>
      </c>
      <c r="H20" s="16">
        <v>333.56149799999997</v>
      </c>
      <c r="I20" s="16">
        <v>-8.2754999999999995E-2</v>
      </c>
      <c r="J20" s="16">
        <v>-1.9750000000000002E-3</v>
      </c>
      <c r="K20" s="16">
        <v>247.134647</v>
      </c>
      <c r="L20" s="16">
        <v>86.511573999999996</v>
      </c>
      <c r="M20" s="39">
        <v>6.9999999999999999E-6</v>
      </c>
    </row>
    <row r="21" spans="1:13" ht="12" x14ac:dyDescent="0.2">
      <c r="A21" s="37" t="s">
        <v>0</v>
      </c>
      <c r="B21" t="s">
        <v>116</v>
      </c>
      <c r="C21" s="16">
        <v>120504.32000000001</v>
      </c>
      <c r="D21" s="38">
        <v>-832.421651</v>
      </c>
      <c r="E21" s="16">
        <v>-1003104.050584</v>
      </c>
      <c r="F21" s="16">
        <v>1123608.3705839999</v>
      </c>
      <c r="G21" s="16">
        <v>-245007.02</v>
      </c>
      <c r="H21" s="16">
        <v>-758097.03058400005</v>
      </c>
      <c r="I21" s="16">
        <v>105269.525999</v>
      </c>
      <c r="J21" s="16">
        <v>-1038509.614026</v>
      </c>
      <c r="K21" s="16">
        <v>574.767516</v>
      </c>
      <c r="L21" s="16">
        <v>174568.28997400001</v>
      </c>
      <c r="M21" s="39">
        <v>-4.6999999999999997E-5</v>
      </c>
    </row>
    <row r="22" spans="1:13" ht="12" x14ac:dyDescent="0.2">
      <c r="A22" s="37" t="s">
        <v>0</v>
      </c>
      <c r="B22" t="s">
        <v>117</v>
      </c>
      <c r="C22" s="16">
        <v>578455.41</v>
      </c>
      <c r="D22" s="38">
        <v>19.636831999999998</v>
      </c>
      <c r="E22" s="16">
        <v>113590.31574799999</v>
      </c>
      <c r="F22" s="16">
        <v>464865.09425199998</v>
      </c>
      <c r="G22" s="16">
        <v>117873.09</v>
      </c>
      <c r="H22" s="16">
        <v>-4282.7742520000002</v>
      </c>
      <c r="I22" s="16">
        <v>-4233.4283820000001</v>
      </c>
      <c r="J22" s="16">
        <v>-288.705085</v>
      </c>
      <c r="K22" s="16">
        <v>167.82888</v>
      </c>
      <c r="L22" s="16">
        <v>71.530342000000005</v>
      </c>
      <c r="M22" s="39">
        <v>-6.9999999999999999E-6</v>
      </c>
    </row>
    <row r="23" spans="1:13" s="1" customFormat="1" ht="12" x14ac:dyDescent="0.2">
      <c r="A23" s="37" t="s">
        <v>1</v>
      </c>
      <c r="B23" t="s">
        <v>113</v>
      </c>
      <c r="C23" s="16">
        <v>332767568.80000001</v>
      </c>
      <c r="D23" s="38">
        <v>15.309347000000001</v>
      </c>
      <c r="E23" s="16">
        <v>50944541.632261999</v>
      </c>
      <c r="F23" s="16">
        <v>281823027.16773802</v>
      </c>
      <c r="G23" s="16">
        <v>52458644.829999998</v>
      </c>
      <c r="H23" s="16">
        <v>-1514103.197738</v>
      </c>
      <c r="I23" s="16">
        <v>-2591810.0406180001</v>
      </c>
      <c r="J23" s="16">
        <v>651097.47247799998</v>
      </c>
      <c r="K23" s="16">
        <v>231433.26827999999</v>
      </c>
      <c r="L23" s="16">
        <v>195176.1023</v>
      </c>
      <c r="M23" s="39">
        <v>-1.7799999999999999E-4</v>
      </c>
    </row>
    <row r="24" spans="1:13" ht="12" x14ac:dyDescent="0.2">
      <c r="A24" s="37" t="s">
        <v>1</v>
      </c>
      <c r="B24" t="s">
        <v>114</v>
      </c>
      <c r="C24" s="16">
        <v>62407739.020000003</v>
      </c>
      <c r="D24" s="38">
        <v>-0.91801699999999997</v>
      </c>
      <c r="E24" s="16">
        <v>-572913.93646999996</v>
      </c>
      <c r="F24" s="16">
        <v>62980652.956469998</v>
      </c>
      <c r="G24" s="16">
        <v>-298772.2</v>
      </c>
      <c r="H24" s="16">
        <v>-274141.73647</v>
      </c>
      <c r="I24" s="16">
        <v>-151034.66544800001</v>
      </c>
      <c r="J24" s="16">
        <v>-122268.889538</v>
      </c>
      <c r="K24" s="16">
        <v>-11462.085623999999</v>
      </c>
      <c r="L24" s="16">
        <v>12659.277243</v>
      </c>
      <c r="M24" s="39">
        <v>-2035.3731029999999</v>
      </c>
    </row>
    <row r="25" spans="1:13" ht="12" x14ac:dyDescent="0.2">
      <c r="A25" s="37" t="s">
        <v>1</v>
      </c>
      <c r="B25" t="s">
        <v>115</v>
      </c>
      <c r="C25" s="16">
        <v>460428.05</v>
      </c>
      <c r="D25" s="38">
        <v>6.4006999999999994E-2</v>
      </c>
      <c r="E25" s="16">
        <v>294.70843300000001</v>
      </c>
      <c r="F25" s="16">
        <v>460133.34156700002</v>
      </c>
      <c r="G25" s="16">
        <v>0</v>
      </c>
      <c r="H25" s="16">
        <v>294.70843300000001</v>
      </c>
      <c r="I25" s="16">
        <v>-6.4274999999999999E-2</v>
      </c>
      <c r="J25" s="16">
        <v>-1.7409999999999999E-3</v>
      </c>
      <c r="K25" s="16">
        <v>218.34199100000001</v>
      </c>
      <c r="L25" s="16">
        <v>76.432456000000002</v>
      </c>
      <c r="M25" s="39">
        <v>1.9999999999999999E-6</v>
      </c>
    </row>
    <row r="26" spans="1:13" ht="12" x14ac:dyDescent="0.2">
      <c r="A26" s="37" t="s">
        <v>1</v>
      </c>
      <c r="B26" t="s">
        <v>116</v>
      </c>
      <c r="C26" s="16">
        <v>93975.33</v>
      </c>
      <c r="D26" s="38">
        <v>-832.421651</v>
      </c>
      <c r="E26" s="16">
        <v>-782270.99391399999</v>
      </c>
      <c r="F26" s="16">
        <v>876246.32391399995</v>
      </c>
      <c r="G26" s="16">
        <v>-193948.46</v>
      </c>
      <c r="H26" s="16">
        <v>-588322.53391400003</v>
      </c>
      <c r="I26" s="16">
        <v>84971.167254</v>
      </c>
      <c r="J26" s="16">
        <v>-809904.00163099996</v>
      </c>
      <c r="K26" s="16">
        <v>473.16733900000003</v>
      </c>
      <c r="L26" s="16">
        <v>136137.13315099999</v>
      </c>
      <c r="M26" s="39">
        <v>-2.6999999999999999E-5</v>
      </c>
    </row>
    <row r="27" spans="1:13" ht="12" x14ac:dyDescent="0.2">
      <c r="A27" s="37" t="s">
        <v>1</v>
      </c>
      <c r="B27" t="s">
        <v>117</v>
      </c>
      <c r="C27" s="16">
        <v>470302.46</v>
      </c>
      <c r="D27" s="38">
        <v>19.636831999999998</v>
      </c>
      <c r="E27" s="16">
        <v>92352.502896999998</v>
      </c>
      <c r="F27" s="16">
        <v>377949.95710300002</v>
      </c>
      <c r="G27" s="16">
        <v>96435.56</v>
      </c>
      <c r="H27" s="16">
        <v>-4083.0571030000001</v>
      </c>
      <c r="I27" s="16">
        <v>-3639.5724110000001</v>
      </c>
      <c r="J27" s="16">
        <v>-635.70463400000006</v>
      </c>
      <c r="K27" s="16">
        <v>134.063525</v>
      </c>
      <c r="L27" s="16">
        <v>58.156421999999999</v>
      </c>
      <c r="M27" s="39">
        <v>-5.0000000000000004E-6</v>
      </c>
    </row>
    <row r="28" spans="1:13" ht="12" x14ac:dyDescent="0.2">
      <c r="A28" s="37" t="s">
        <v>6</v>
      </c>
      <c r="B28" t="s">
        <v>113</v>
      </c>
      <c r="C28" s="16">
        <v>5184595</v>
      </c>
      <c r="D28" s="38">
        <v>15.309347000000001</v>
      </c>
      <c r="E28" s="16">
        <v>793727.63630899996</v>
      </c>
      <c r="F28" s="16">
        <v>4390867.3636910003</v>
      </c>
      <c r="G28" s="16">
        <v>809366.91</v>
      </c>
      <c r="H28" s="16">
        <v>-15639.273691</v>
      </c>
      <c r="I28" s="16">
        <v>-32993.707470000001</v>
      </c>
      <c r="J28" s="16">
        <v>10707.762003</v>
      </c>
      <c r="K28" s="16">
        <v>3605.7833700000001</v>
      </c>
      <c r="L28" s="16">
        <v>3040.8884130000001</v>
      </c>
      <c r="M28" s="39">
        <v>-6.9999999999999999E-6</v>
      </c>
    </row>
    <row r="29" spans="1:13" ht="12" x14ac:dyDescent="0.2">
      <c r="A29" s="37" t="s">
        <v>6</v>
      </c>
      <c r="B29" t="s">
        <v>114</v>
      </c>
      <c r="C29" s="16">
        <v>1031272.77</v>
      </c>
      <c r="D29" s="38">
        <v>-0.91801699999999997</v>
      </c>
      <c r="E29" s="16">
        <v>-9467.2640210000009</v>
      </c>
      <c r="F29" s="16">
        <v>1040740.034021</v>
      </c>
      <c r="G29" s="16">
        <v>-4655.07</v>
      </c>
      <c r="H29" s="16">
        <v>-4812.1940210000002</v>
      </c>
      <c r="I29" s="16">
        <v>-2778.4956360000001</v>
      </c>
      <c r="J29" s="16">
        <v>-2019.8476390000001</v>
      </c>
      <c r="K29" s="16">
        <v>-189.408188</v>
      </c>
      <c r="L29" s="16">
        <v>209.19148999999999</v>
      </c>
      <c r="M29" s="39">
        <v>-33.634048</v>
      </c>
    </row>
    <row r="30" spans="1:13" ht="12" x14ac:dyDescent="0.2">
      <c r="A30" s="37" t="s">
        <v>6</v>
      </c>
      <c r="B30" t="s">
        <v>115</v>
      </c>
      <c r="C30" s="16">
        <v>7705.06</v>
      </c>
      <c r="D30" s="38">
        <v>6.4006999999999994E-2</v>
      </c>
      <c r="E30" s="16">
        <v>4.9318150000000003</v>
      </c>
      <c r="F30" s="16">
        <v>7700.1281849999996</v>
      </c>
      <c r="G30" s="16">
        <v>0</v>
      </c>
      <c r="H30" s="16">
        <v>4.9318150000000003</v>
      </c>
      <c r="I30" s="16">
        <v>-1.0759999999999999E-3</v>
      </c>
      <c r="J30" s="16">
        <v>-2.9E-5</v>
      </c>
      <c r="K30" s="16">
        <v>3.6538569999999999</v>
      </c>
      <c r="L30" s="16">
        <v>1.2790630000000001</v>
      </c>
      <c r="M30" s="39">
        <v>0</v>
      </c>
    </row>
    <row r="31" spans="1:13" ht="12" x14ac:dyDescent="0.2">
      <c r="A31" s="37" t="s">
        <v>6</v>
      </c>
      <c r="B31" t="s">
        <v>116</v>
      </c>
      <c r="C31" s="16">
        <v>1769.51</v>
      </c>
      <c r="D31" s="38">
        <v>-832.421651</v>
      </c>
      <c r="E31" s="16">
        <v>-14729.784363999999</v>
      </c>
      <c r="F31" s="16">
        <v>16499.294364000001</v>
      </c>
      <c r="G31" s="16">
        <v>-3562.41</v>
      </c>
      <c r="H31" s="16">
        <v>-11167.374363999999</v>
      </c>
      <c r="I31" s="16">
        <v>1510.4202990000001</v>
      </c>
      <c r="J31" s="16">
        <v>-15250.10053</v>
      </c>
      <c r="K31" s="16">
        <v>8.9095119999999994</v>
      </c>
      <c r="L31" s="16">
        <v>2563.3963560000002</v>
      </c>
      <c r="M31" s="39">
        <v>-9.9999999999999995E-7</v>
      </c>
    </row>
    <row r="32" spans="1:13" ht="12" x14ac:dyDescent="0.2">
      <c r="A32" s="37" t="s">
        <v>6</v>
      </c>
      <c r="B32" t="s">
        <v>117</v>
      </c>
      <c r="C32" s="16">
        <v>6801.6</v>
      </c>
      <c r="D32" s="38">
        <v>19.636831999999998</v>
      </c>
      <c r="E32" s="16">
        <v>1335.6187500000001</v>
      </c>
      <c r="F32" s="16">
        <v>5465.9812499999998</v>
      </c>
      <c r="G32" s="16">
        <v>1387.4</v>
      </c>
      <c r="H32" s="16">
        <v>-51.78125</v>
      </c>
      <c r="I32" s="16">
        <v>-51.166426999999999</v>
      </c>
      <c r="J32" s="16">
        <v>-3.3947430000000001</v>
      </c>
      <c r="K32" s="16">
        <v>1.9388510000000001</v>
      </c>
      <c r="L32" s="16">
        <v>0.84106899999999996</v>
      </c>
      <c r="M32" s="39">
        <v>0</v>
      </c>
    </row>
    <row r="33" spans="1:13" ht="12" x14ac:dyDescent="0.2">
      <c r="A33" s="37" t="s">
        <v>15</v>
      </c>
      <c r="B33" t="s">
        <v>113</v>
      </c>
      <c r="C33" s="16">
        <v>29458.65</v>
      </c>
      <c r="D33" s="38">
        <v>15.309347000000001</v>
      </c>
      <c r="E33" s="16">
        <v>4509.9269340000001</v>
      </c>
      <c r="F33" s="16">
        <v>24948.723065999999</v>
      </c>
      <c r="G33" s="16">
        <v>6636.23</v>
      </c>
      <c r="H33" s="16">
        <v>-2126.3030659999999</v>
      </c>
      <c r="I33" s="16">
        <v>-2224.910226</v>
      </c>
      <c r="J33" s="16">
        <v>60.841051999999998</v>
      </c>
      <c r="K33" s="16">
        <v>20.487908999999998</v>
      </c>
      <c r="L33" s="16">
        <v>17.278199999999998</v>
      </c>
      <c r="M33" s="39">
        <v>-9.9999999999999995E-7</v>
      </c>
    </row>
    <row r="34" spans="1:13" ht="12" x14ac:dyDescent="0.2">
      <c r="A34" s="37" t="s">
        <v>15</v>
      </c>
      <c r="B34" t="s">
        <v>114</v>
      </c>
      <c r="C34" s="16">
        <v>1064.08</v>
      </c>
      <c r="D34" s="38">
        <v>-0.91801699999999997</v>
      </c>
      <c r="E34" s="16">
        <v>-9.76844</v>
      </c>
      <c r="F34" s="16">
        <v>1073.84844</v>
      </c>
      <c r="G34" s="16">
        <v>16.55</v>
      </c>
      <c r="H34" s="16">
        <v>-26.318439999999999</v>
      </c>
      <c r="I34" s="16">
        <v>-24.251384999999999</v>
      </c>
      <c r="J34" s="16">
        <v>-2.0527639999999998</v>
      </c>
      <c r="K34" s="16">
        <v>-0.195434</v>
      </c>
      <c r="L34" s="16">
        <v>0.21584600000000001</v>
      </c>
      <c r="M34" s="39">
        <v>-3.4702999999999998E-2</v>
      </c>
    </row>
    <row r="35" spans="1:13" ht="12" x14ac:dyDescent="0.2">
      <c r="A35" s="37" t="s">
        <v>15</v>
      </c>
      <c r="B35" t="s">
        <v>115</v>
      </c>
      <c r="C35" s="16">
        <v>12.68</v>
      </c>
      <c r="D35" s="38">
        <v>6.4006999999999994E-2</v>
      </c>
      <c r="E35" s="16">
        <v>8.116E-3</v>
      </c>
      <c r="F35" s="16">
        <v>12.671884</v>
      </c>
      <c r="G35" s="16">
        <v>0</v>
      </c>
      <c r="H35" s="16">
        <v>8.116E-3</v>
      </c>
      <c r="I35" s="16">
        <v>-1.9999999999999999E-6</v>
      </c>
      <c r="J35" s="16">
        <v>0</v>
      </c>
      <c r="K35" s="16">
        <v>6.0130000000000001E-3</v>
      </c>
      <c r="L35" s="16">
        <v>2.1050000000000001E-3</v>
      </c>
      <c r="M35" s="39">
        <v>0</v>
      </c>
    </row>
    <row r="36" spans="1:13" ht="12" x14ac:dyDescent="0.2">
      <c r="A36" s="37" t="s">
        <v>15</v>
      </c>
      <c r="B36" t="s">
        <v>116</v>
      </c>
      <c r="C36" s="16">
        <v>1.98</v>
      </c>
      <c r="D36" s="38">
        <v>-832.421651</v>
      </c>
      <c r="E36" s="16">
        <v>-16.481949</v>
      </c>
      <c r="F36" s="16">
        <v>18.461949000000001</v>
      </c>
      <c r="G36" s="16">
        <v>-9.6300000000000008</v>
      </c>
      <c r="H36" s="16">
        <v>-6.8519490000000003</v>
      </c>
      <c r="I36" s="16">
        <v>7.3339179999999997</v>
      </c>
      <c r="J36" s="16">
        <v>-17.064157999999999</v>
      </c>
      <c r="K36" s="16">
        <v>9.9690000000000004E-3</v>
      </c>
      <c r="L36" s="16">
        <v>2.868322</v>
      </c>
      <c r="M36" s="39">
        <v>0</v>
      </c>
    </row>
    <row r="37" spans="1:13" ht="12" x14ac:dyDescent="0.2">
      <c r="A37" s="37" t="s">
        <v>15</v>
      </c>
      <c r="B37" t="s">
        <v>117</v>
      </c>
      <c r="C37" s="16">
        <v>27.35</v>
      </c>
      <c r="D37" s="38">
        <v>19.636831999999998</v>
      </c>
      <c r="E37" s="16">
        <v>5.370673</v>
      </c>
      <c r="F37" s="16">
        <v>21.979327000000001</v>
      </c>
      <c r="G37" s="16">
        <v>5.39</v>
      </c>
      <c r="H37" s="16">
        <v>-1.9327E-2</v>
      </c>
      <c r="I37" s="16">
        <v>-1.6854000000000001E-2</v>
      </c>
      <c r="J37" s="16">
        <v>-1.3651E-2</v>
      </c>
      <c r="K37" s="16">
        <v>7.796E-3</v>
      </c>
      <c r="L37" s="16">
        <v>3.382E-3</v>
      </c>
      <c r="M37" s="39">
        <v>0</v>
      </c>
    </row>
    <row r="38" spans="1:13" ht="12" x14ac:dyDescent="0.2">
      <c r="A38" s="37" t="s">
        <v>16</v>
      </c>
      <c r="B38" t="s">
        <v>113</v>
      </c>
      <c r="C38" s="16">
        <v>771484.45</v>
      </c>
      <c r="D38" s="38">
        <v>15.309347000000001</v>
      </c>
      <c r="E38" s="16">
        <v>118109.23108699999</v>
      </c>
      <c r="F38" s="16">
        <v>653375.21891299996</v>
      </c>
      <c r="G38" s="16">
        <v>126364.66</v>
      </c>
      <c r="H38" s="16">
        <v>-8255.4289129999997</v>
      </c>
      <c r="I38" s="16">
        <v>-10837.82461</v>
      </c>
      <c r="J38" s="16">
        <v>1593.3495049999999</v>
      </c>
      <c r="K38" s="16">
        <v>536.55219</v>
      </c>
      <c r="L38" s="16">
        <v>452.49399899999997</v>
      </c>
      <c r="M38" s="39">
        <v>3.0000000000000001E-6</v>
      </c>
    </row>
    <row r="39" spans="1:13" ht="12" x14ac:dyDescent="0.2">
      <c r="A39" s="37" t="s">
        <v>16</v>
      </c>
      <c r="B39" t="s">
        <v>114</v>
      </c>
      <c r="C39" s="16">
        <v>25619.7</v>
      </c>
      <c r="D39" s="38">
        <v>-0.91801699999999997</v>
      </c>
      <c r="E39" s="16">
        <v>-235.193318</v>
      </c>
      <c r="F39" s="16">
        <v>25854.893317999999</v>
      </c>
      <c r="G39" s="16">
        <v>3</v>
      </c>
      <c r="H39" s="16">
        <v>-238.193318</v>
      </c>
      <c r="I39" s="16">
        <v>-187.42016899999999</v>
      </c>
      <c r="J39" s="16">
        <v>-50.429057999999998</v>
      </c>
      <c r="K39" s="16">
        <v>-4.7054289999999996</v>
      </c>
      <c r="L39" s="16">
        <v>5.1969019999999997</v>
      </c>
      <c r="M39" s="39">
        <v>-0.83556399999999997</v>
      </c>
    </row>
    <row r="40" spans="1:13" ht="12" x14ac:dyDescent="0.2">
      <c r="A40" s="37" t="s">
        <v>16</v>
      </c>
      <c r="B40" t="s">
        <v>115</v>
      </c>
      <c r="C40" s="16">
        <v>1894.52</v>
      </c>
      <c r="D40" s="38">
        <v>6.4006999999999994E-2</v>
      </c>
      <c r="E40" s="16">
        <v>1.2126349999999999</v>
      </c>
      <c r="F40" s="16">
        <v>1893.3073649999999</v>
      </c>
      <c r="G40" s="16">
        <v>0</v>
      </c>
      <c r="H40" s="16">
        <v>1.2126349999999999</v>
      </c>
      <c r="I40" s="16">
        <v>-2.6400000000000002E-4</v>
      </c>
      <c r="J40" s="16">
        <v>-6.9999999999999999E-6</v>
      </c>
      <c r="K40" s="16">
        <v>0.89841000000000004</v>
      </c>
      <c r="L40" s="16">
        <v>0.314496</v>
      </c>
      <c r="M40" s="39">
        <v>0</v>
      </c>
    </row>
    <row r="41" spans="1:13" ht="12" x14ac:dyDescent="0.2">
      <c r="A41" s="37" t="s">
        <v>16</v>
      </c>
      <c r="B41" t="s">
        <v>116</v>
      </c>
      <c r="C41" s="16">
        <v>69.459999999999994</v>
      </c>
      <c r="D41" s="38">
        <v>-832.421651</v>
      </c>
      <c r="E41" s="16">
        <v>-578.20007899999996</v>
      </c>
      <c r="F41" s="16">
        <v>647.660079</v>
      </c>
      <c r="G41" s="16">
        <v>-280.58999999999997</v>
      </c>
      <c r="H41" s="16">
        <v>-297.61007899999998</v>
      </c>
      <c r="I41" s="16">
        <v>200.041597</v>
      </c>
      <c r="J41" s="16">
        <v>-598.62446799999998</v>
      </c>
      <c r="K41" s="16">
        <v>0.34973199999999999</v>
      </c>
      <c r="L41" s="16">
        <v>100.62306</v>
      </c>
      <c r="M41" s="39">
        <v>0</v>
      </c>
    </row>
    <row r="42" spans="1:13" ht="12" x14ac:dyDescent="0.2">
      <c r="A42" s="37" t="s">
        <v>16</v>
      </c>
      <c r="B42" t="s">
        <v>117</v>
      </c>
      <c r="C42" s="16">
        <v>1617.24</v>
      </c>
      <c r="D42" s="38">
        <v>19.636831999999998</v>
      </c>
      <c r="E42" s="16">
        <v>317.57469800000001</v>
      </c>
      <c r="F42" s="16">
        <v>1299.6653020000001</v>
      </c>
      <c r="G42" s="16">
        <v>320.27</v>
      </c>
      <c r="H42" s="16">
        <v>-2.6953019999999999</v>
      </c>
      <c r="I42" s="16">
        <v>-2.5491130000000002</v>
      </c>
      <c r="J42" s="16">
        <v>-0.80718000000000001</v>
      </c>
      <c r="K42" s="16">
        <v>0.461007</v>
      </c>
      <c r="L42" s="16">
        <v>0.199984</v>
      </c>
      <c r="M42" s="39">
        <v>0</v>
      </c>
    </row>
    <row r="43" spans="1:13" ht="12" x14ac:dyDescent="0.2">
      <c r="A43" s="37" t="s">
        <v>17</v>
      </c>
      <c r="B43" t="s">
        <v>113</v>
      </c>
      <c r="C43" s="16">
        <v>8449458.1099999994</v>
      </c>
      <c r="D43" s="38">
        <v>15.309347000000001</v>
      </c>
      <c r="E43" s="16">
        <v>1293556.857139</v>
      </c>
      <c r="F43" s="16">
        <v>7155901.2528609997</v>
      </c>
      <c r="G43" s="16">
        <v>1343126.22</v>
      </c>
      <c r="H43" s="16">
        <v>-49569.362861000001</v>
      </c>
      <c r="I43" s="16">
        <v>-77852.297449000005</v>
      </c>
      <c r="J43" s="16">
        <v>17450.695087</v>
      </c>
      <c r="K43" s="16">
        <v>5876.4311459999999</v>
      </c>
      <c r="L43" s="16">
        <v>4955.8083630000001</v>
      </c>
      <c r="M43" s="39">
        <v>-7.9999999999999996E-6</v>
      </c>
    </row>
    <row r="44" spans="1:13" ht="12" x14ac:dyDescent="0.2">
      <c r="A44" s="37" t="s">
        <v>17</v>
      </c>
      <c r="B44" t="s">
        <v>114</v>
      </c>
      <c r="C44" s="16">
        <v>625553.30000000005</v>
      </c>
      <c r="D44" s="38">
        <v>-0.91801699999999997</v>
      </c>
      <c r="E44" s="16">
        <v>-5742.6884739999996</v>
      </c>
      <c r="F44" s="16">
        <v>631295.98847400001</v>
      </c>
      <c r="G44" s="16">
        <v>-379.47</v>
      </c>
      <c r="H44" s="16">
        <v>-5363.2184740000002</v>
      </c>
      <c r="I44" s="16">
        <v>-4133.8733030000003</v>
      </c>
      <c r="J44" s="16">
        <v>-1220.943534</v>
      </c>
      <c r="K44" s="16">
        <v>-114.89192799999999</v>
      </c>
      <c r="L44" s="16">
        <v>126.89215799999999</v>
      </c>
      <c r="M44" s="39">
        <v>-20.401866999999999</v>
      </c>
    </row>
    <row r="45" spans="1:13" ht="12" x14ac:dyDescent="0.2">
      <c r="A45" s="37" t="s">
        <v>17</v>
      </c>
      <c r="B45" t="s">
        <v>115</v>
      </c>
      <c r="C45" s="16">
        <v>7266.48</v>
      </c>
      <c r="D45" s="38">
        <v>6.4006999999999994E-2</v>
      </c>
      <c r="E45" s="16">
        <v>4.6510910000000001</v>
      </c>
      <c r="F45" s="16">
        <v>7261.8289089999998</v>
      </c>
      <c r="G45" s="16">
        <v>0</v>
      </c>
      <c r="H45" s="16">
        <v>4.6510910000000001</v>
      </c>
      <c r="I45" s="16">
        <v>-1.0139999999999999E-3</v>
      </c>
      <c r="J45" s="16">
        <v>-2.6999999999999999E-5</v>
      </c>
      <c r="K45" s="16">
        <v>3.4458760000000002</v>
      </c>
      <c r="L45" s="16">
        <v>1.2062580000000001</v>
      </c>
      <c r="M45" s="39">
        <v>-1.9999999999999999E-6</v>
      </c>
    </row>
    <row r="46" spans="1:13" ht="12" x14ac:dyDescent="0.2">
      <c r="A46" s="37" t="s">
        <v>17</v>
      </c>
      <c r="B46" t="s">
        <v>116</v>
      </c>
      <c r="C46" s="16">
        <v>1017.92</v>
      </c>
      <c r="D46" s="38">
        <v>-832.421651</v>
      </c>
      <c r="E46" s="16">
        <v>-8473.3864740000008</v>
      </c>
      <c r="F46" s="16">
        <v>9491.3064740000009</v>
      </c>
      <c r="G46" s="16">
        <v>-3353.7</v>
      </c>
      <c r="H46" s="16">
        <v>-5119.6864740000001</v>
      </c>
      <c r="I46" s="16">
        <v>2173.282056</v>
      </c>
      <c r="J46" s="16">
        <v>-8772.7011060000004</v>
      </c>
      <c r="K46" s="16">
        <v>5.1252440000000004</v>
      </c>
      <c r="L46" s="16">
        <v>1474.6073309999999</v>
      </c>
      <c r="M46" s="39">
        <v>9.9999999999999995E-7</v>
      </c>
    </row>
    <row r="47" spans="1:13" ht="12" x14ac:dyDescent="0.2">
      <c r="A47" s="37" t="s">
        <v>17</v>
      </c>
      <c r="B47" t="s">
        <v>117</v>
      </c>
      <c r="C47" s="16">
        <v>48559.27</v>
      </c>
      <c r="D47" s="38">
        <v>19.636831999999998</v>
      </c>
      <c r="E47" s="16">
        <v>9535.5021610000003</v>
      </c>
      <c r="F47" s="16">
        <v>39023.767839</v>
      </c>
      <c r="G47" s="16">
        <v>9958.1200000000008</v>
      </c>
      <c r="H47" s="16">
        <v>-422.617839</v>
      </c>
      <c r="I47" s="16">
        <v>-418.22837900000002</v>
      </c>
      <c r="J47" s="16">
        <v>-24.23639</v>
      </c>
      <c r="K47" s="16">
        <v>13.842212999999999</v>
      </c>
      <c r="L47" s="16">
        <v>6.0047170000000003</v>
      </c>
      <c r="M47" s="39">
        <v>0</v>
      </c>
    </row>
    <row r="48" spans="1:13" ht="12" x14ac:dyDescent="0.2">
      <c r="A48" s="37" t="s">
        <v>18</v>
      </c>
      <c r="B48" t="s">
        <v>113</v>
      </c>
      <c r="C48" s="16">
        <v>36262.720000000001</v>
      </c>
      <c r="D48" s="38">
        <v>15.309347000000001</v>
      </c>
      <c r="E48" s="16">
        <v>5551.5856169999997</v>
      </c>
      <c r="F48" s="16">
        <v>30711.134383000001</v>
      </c>
      <c r="G48" s="16">
        <v>4634.6899999999996</v>
      </c>
      <c r="H48" s="16">
        <v>916.89561700000002</v>
      </c>
      <c r="I48" s="16">
        <v>795.51314200000002</v>
      </c>
      <c r="J48" s="16">
        <v>74.893521000000007</v>
      </c>
      <c r="K48" s="16">
        <v>25.220005</v>
      </c>
      <c r="L48" s="16">
        <v>21.268948999999999</v>
      </c>
      <c r="M48" s="39">
        <v>0</v>
      </c>
    </row>
    <row r="49" spans="1:13" ht="12" x14ac:dyDescent="0.2">
      <c r="A49" s="37" t="s">
        <v>18</v>
      </c>
      <c r="B49" t="s">
        <v>114</v>
      </c>
      <c r="C49" s="16">
        <v>5573.77</v>
      </c>
      <c r="D49" s="38">
        <v>-0.91801699999999997</v>
      </c>
      <c r="E49" s="16">
        <v>-51.168180999999997</v>
      </c>
      <c r="F49" s="16">
        <v>5624.9381810000004</v>
      </c>
      <c r="G49" s="16">
        <v>-43.05</v>
      </c>
      <c r="H49" s="16">
        <v>-8.1181809999999999</v>
      </c>
      <c r="I49" s="16">
        <v>2.901329</v>
      </c>
      <c r="J49" s="16">
        <v>-10.944651</v>
      </c>
      <c r="K49" s="16">
        <v>-1.0237039999999999</v>
      </c>
      <c r="L49" s="16">
        <v>1.130627</v>
      </c>
      <c r="M49" s="39">
        <v>-0.181782</v>
      </c>
    </row>
    <row r="50" spans="1:13" ht="12" x14ac:dyDescent="0.2">
      <c r="A50" s="37" t="s">
        <v>18</v>
      </c>
      <c r="B50" t="s">
        <v>115</v>
      </c>
      <c r="C50" s="16">
        <v>47.46</v>
      </c>
      <c r="D50" s="38">
        <v>6.4006999999999994E-2</v>
      </c>
      <c r="E50" s="16">
        <v>3.0377999999999999E-2</v>
      </c>
      <c r="F50" s="16">
        <v>47.429622000000002</v>
      </c>
      <c r="G50" s="16">
        <v>0</v>
      </c>
      <c r="H50" s="16">
        <v>3.0377999999999999E-2</v>
      </c>
      <c r="I50" s="16">
        <v>-6.9999999999999999E-6</v>
      </c>
      <c r="J50" s="16">
        <v>0</v>
      </c>
      <c r="K50" s="16">
        <v>2.2506000000000002E-2</v>
      </c>
      <c r="L50" s="16">
        <v>7.8790000000000006E-3</v>
      </c>
      <c r="M50" s="39">
        <v>0</v>
      </c>
    </row>
    <row r="51" spans="1:13" ht="12" x14ac:dyDescent="0.2">
      <c r="A51" s="37" t="s">
        <v>18</v>
      </c>
      <c r="B51" t="s">
        <v>116</v>
      </c>
      <c r="C51" s="16">
        <v>5.23</v>
      </c>
      <c r="D51" s="38">
        <v>-832.421651</v>
      </c>
      <c r="E51" s="16">
        <v>-43.535651999999999</v>
      </c>
      <c r="F51" s="16">
        <v>48.765652000000003</v>
      </c>
      <c r="G51" s="16">
        <v>-8.27</v>
      </c>
      <c r="H51" s="16">
        <v>-35.265652000000003</v>
      </c>
      <c r="I51" s="16">
        <v>2.2050969999999999</v>
      </c>
      <c r="J51" s="16">
        <v>-45.073509000000001</v>
      </c>
      <c r="K51" s="16">
        <v>2.6332999999999999E-2</v>
      </c>
      <c r="L51" s="16">
        <v>7.5764269999999998</v>
      </c>
      <c r="M51" s="39">
        <v>0</v>
      </c>
    </row>
    <row r="52" spans="1:13" ht="12" x14ac:dyDescent="0.2">
      <c r="A52" s="37" t="s">
        <v>18</v>
      </c>
      <c r="B52" t="s">
        <v>117</v>
      </c>
      <c r="C52" s="16">
        <v>4726.53</v>
      </c>
      <c r="D52" s="38">
        <v>19.636831999999998</v>
      </c>
      <c r="E52" s="16">
        <v>928.14074500000004</v>
      </c>
      <c r="F52" s="16">
        <v>3798.389255</v>
      </c>
      <c r="G52" s="16">
        <v>963.68</v>
      </c>
      <c r="H52" s="16">
        <v>-35.539254999999997</v>
      </c>
      <c r="I52" s="16">
        <v>-35.112006000000001</v>
      </c>
      <c r="J52" s="16">
        <v>-2.3590559999999998</v>
      </c>
      <c r="K52" s="16">
        <v>1.3473360000000001</v>
      </c>
      <c r="L52" s="16">
        <v>0.58447099999999996</v>
      </c>
      <c r="M52" s="39">
        <v>0</v>
      </c>
    </row>
    <row r="53" spans="1:13" ht="12" x14ac:dyDescent="0.2">
      <c r="A53" s="37" t="s">
        <v>19</v>
      </c>
      <c r="B53" t="s">
        <v>113</v>
      </c>
      <c r="C53" s="16">
        <v>1049709.8799999999</v>
      </c>
      <c r="D53" s="38">
        <v>15.309347000000001</v>
      </c>
      <c r="E53" s="16">
        <v>160703.72745800001</v>
      </c>
      <c r="F53" s="16">
        <v>889006.15254200005</v>
      </c>
      <c r="G53" s="16">
        <v>170760.46</v>
      </c>
      <c r="H53" s="16">
        <v>-10056.732542</v>
      </c>
      <c r="I53" s="16">
        <v>-13570.434310000001</v>
      </c>
      <c r="J53" s="16">
        <v>2167.9694490000002</v>
      </c>
      <c r="K53" s="16">
        <v>730.05247799999995</v>
      </c>
      <c r="L53" s="16">
        <v>615.67983800000002</v>
      </c>
      <c r="M53" s="39">
        <v>3.0000000000000001E-6</v>
      </c>
    </row>
    <row r="54" spans="1:13" ht="12" x14ac:dyDescent="0.2">
      <c r="A54" s="37" t="s">
        <v>19</v>
      </c>
      <c r="B54" t="s">
        <v>114</v>
      </c>
      <c r="C54" s="16">
        <v>11712.9</v>
      </c>
      <c r="D54" s="38">
        <v>-0.91801699999999997</v>
      </c>
      <c r="E54" s="16">
        <v>-107.526466</v>
      </c>
      <c r="F54" s="16">
        <v>11820.426466000001</v>
      </c>
      <c r="G54" s="16">
        <v>-136.75</v>
      </c>
      <c r="H54" s="16">
        <v>29.223534000000001</v>
      </c>
      <c r="I54" s="16">
        <v>52.446536999999999</v>
      </c>
      <c r="J54" s="16">
        <v>-23.06569</v>
      </c>
      <c r="K54" s="16">
        <v>-2.1512440000000002</v>
      </c>
      <c r="L54" s="16">
        <v>2.375937</v>
      </c>
      <c r="M54" s="39">
        <v>-0.38200600000000001</v>
      </c>
    </row>
    <row r="55" spans="1:13" ht="12" x14ac:dyDescent="0.2">
      <c r="A55" s="37" t="s">
        <v>19</v>
      </c>
      <c r="B55" t="s">
        <v>115</v>
      </c>
      <c r="C55" s="16">
        <v>3.65</v>
      </c>
      <c r="D55" s="38">
        <v>6.4006999999999994E-2</v>
      </c>
      <c r="E55" s="16">
        <v>2.336E-3</v>
      </c>
      <c r="F55" s="16">
        <v>3.6476639999999998</v>
      </c>
      <c r="G55" s="16">
        <v>0</v>
      </c>
      <c r="H55" s="16">
        <v>2.336E-3</v>
      </c>
      <c r="I55" s="16">
        <v>-9.9999999999999995E-7</v>
      </c>
      <c r="J55" s="16">
        <v>0</v>
      </c>
      <c r="K55" s="16">
        <v>1.7309999999999999E-3</v>
      </c>
      <c r="L55" s="16">
        <v>6.0599999999999998E-4</v>
      </c>
      <c r="M55" s="39">
        <v>0</v>
      </c>
    </row>
    <row r="56" spans="1:13" ht="12" x14ac:dyDescent="0.2">
      <c r="A56" s="37" t="s">
        <v>19</v>
      </c>
      <c r="B56" t="s">
        <v>116</v>
      </c>
      <c r="C56" s="16">
        <v>4.5199999999999996</v>
      </c>
      <c r="D56" s="38">
        <v>-832.421651</v>
      </c>
      <c r="E56" s="16">
        <v>-37.625458999999999</v>
      </c>
      <c r="F56" s="16">
        <v>42.145459000000002</v>
      </c>
      <c r="G56" s="16">
        <v>1.43</v>
      </c>
      <c r="H56" s="16">
        <v>-39.055458999999999</v>
      </c>
      <c r="I56" s="16">
        <v>-6.6715600000000004</v>
      </c>
      <c r="J56" s="16">
        <v>-38.954543999999999</v>
      </c>
      <c r="K56" s="16">
        <v>2.2758E-2</v>
      </c>
      <c r="L56" s="16">
        <v>6.5478870000000002</v>
      </c>
      <c r="M56" s="39">
        <v>0</v>
      </c>
    </row>
    <row r="57" spans="1:13" ht="12" x14ac:dyDescent="0.2">
      <c r="A57" s="37" t="s">
        <v>19</v>
      </c>
      <c r="B57" t="s">
        <v>117</v>
      </c>
      <c r="C57" s="16">
        <v>2352</v>
      </c>
      <c r="D57" s="38">
        <v>19.636831999999998</v>
      </c>
      <c r="E57" s="16">
        <v>461.85828299999997</v>
      </c>
      <c r="F57" s="16">
        <v>1890.141717</v>
      </c>
      <c r="G57" s="16">
        <v>500.96</v>
      </c>
      <c r="H57" s="16">
        <v>-39.101717000000001</v>
      </c>
      <c r="I57" s="16">
        <v>-38.889110000000002</v>
      </c>
      <c r="J57" s="16">
        <v>-1.173905</v>
      </c>
      <c r="K57" s="16">
        <v>0.67045699999999997</v>
      </c>
      <c r="L57" s="16">
        <v>0.29084199999999999</v>
      </c>
      <c r="M57" s="39">
        <v>-9.9999999999999995E-7</v>
      </c>
    </row>
    <row r="58" spans="1:13" ht="12" x14ac:dyDescent="0.2">
      <c r="A58" s="37" t="s">
        <v>20</v>
      </c>
      <c r="B58" t="s">
        <v>113</v>
      </c>
      <c r="C58" s="16">
        <v>86236.92</v>
      </c>
      <c r="D58" s="38">
        <v>15.309347000000001</v>
      </c>
      <c r="E58" s="16">
        <v>13202.309278999999</v>
      </c>
      <c r="F58" s="16">
        <v>73034.610721000005</v>
      </c>
      <c r="G58" s="16">
        <v>11768.09</v>
      </c>
      <c r="H58" s="16">
        <v>1434.2192789999999</v>
      </c>
      <c r="I58" s="16">
        <v>1145.557789</v>
      </c>
      <c r="J58" s="16">
        <v>178.10540900000001</v>
      </c>
      <c r="K58" s="16">
        <v>59.976073999999997</v>
      </c>
      <c r="L58" s="16">
        <v>50.580007000000002</v>
      </c>
      <c r="M58" s="39">
        <v>0</v>
      </c>
    </row>
    <row r="59" spans="1:13" ht="12" x14ac:dyDescent="0.2">
      <c r="A59" s="37" t="s">
        <v>20</v>
      </c>
      <c r="B59" t="s">
        <v>114</v>
      </c>
      <c r="C59" s="16">
        <v>8492.5300000000007</v>
      </c>
      <c r="D59" s="38">
        <v>-0.91801699999999997</v>
      </c>
      <c r="E59" s="16">
        <v>-77.962907999999999</v>
      </c>
      <c r="F59" s="16">
        <v>8570.4929080000002</v>
      </c>
      <c r="G59" s="16">
        <v>-48.95</v>
      </c>
      <c r="H59" s="16">
        <v>-29.012907999999999</v>
      </c>
      <c r="I59" s="16">
        <v>-12.256722999999999</v>
      </c>
      <c r="J59" s="16">
        <v>-16.642123999999999</v>
      </c>
      <c r="K59" s="16">
        <v>-1.5597760000000001</v>
      </c>
      <c r="L59" s="16">
        <v>1.7226919999999999</v>
      </c>
      <c r="M59" s="39">
        <v>-0.27697699999999997</v>
      </c>
    </row>
    <row r="60" spans="1:13" ht="12" x14ac:dyDescent="0.2">
      <c r="A60" s="37" t="s">
        <v>20</v>
      </c>
      <c r="B60" t="s">
        <v>115</v>
      </c>
      <c r="C60" s="16">
        <v>73.23</v>
      </c>
      <c r="D60" s="38">
        <v>6.4006999999999994E-2</v>
      </c>
      <c r="E60" s="16">
        <v>4.6872999999999998E-2</v>
      </c>
      <c r="F60" s="16">
        <v>73.183126999999999</v>
      </c>
      <c r="G60" s="16">
        <v>0</v>
      </c>
      <c r="H60" s="16">
        <v>4.6872999999999998E-2</v>
      </c>
      <c r="I60" s="16">
        <v>-1.0000000000000001E-5</v>
      </c>
      <c r="J60" s="16">
        <v>0</v>
      </c>
      <c r="K60" s="16">
        <v>3.4727000000000001E-2</v>
      </c>
      <c r="L60" s="16">
        <v>1.2156E-2</v>
      </c>
      <c r="M60" s="39">
        <v>0</v>
      </c>
    </row>
    <row r="61" spans="1:13" ht="12" x14ac:dyDescent="0.2">
      <c r="A61" s="37" t="s">
        <v>20</v>
      </c>
      <c r="B61" t="s">
        <v>116</v>
      </c>
      <c r="C61" s="16">
        <v>7.19</v>
      </c>
      <c r="D61" s="38">
        <v>-832.421651</v>
      </c>
      <c r="E61" s="16">
        <v>-59.851117000000002</v>
      </c>
      <c r="F61" s="16">
        <v>67.041117</v>
      </c>
      <c r="G61" s="16">
        <v>-11.55</v>
      </c>
      <c r="H61" s="16">
        <v>-48.301116999999998</v>
      </c>
      <c r="I61" s="16">
        <v>3.212208</v>
      </c>
      <c r="J61" s="16">
        <v>-61.965302999999999</v>
      </c>
      <c r="K61" s="16">
        <v>3.6201999999999998E-2</v>
      </c>
      <c r="L61" s="16">
        <v>10.415775999999999</v>
      </c>
      <c r="M61" s="39">
        <v>0</v>
      </c>
    </row>
    <row r="62" spans="1:13" ht="12" x14ac:dyDescent="0.2">
      <c r="A62" s="37" t="s">
        <v>20</v>
      </c>
      <c r="B62" t="s">
        <v>117</v>
      </c>
      <c r="C62" s="16">
        <v>1114.55</v>
      </c>
      <c r="D62" s="38">
        <v>19.636831999999998</v>
      </c>
      <c r="E62" s="16">
        <v>218.86230900000001</v>
      </c>
      <c r="F62" s="16">
        <v>895.68769099999997</v>
      </c>
      <c r="G62" s="16">
        <v>225.9</v>
      </c>
      <c r="H62" s="16">
        <v>-7.0376909999999997</v>
      </c>
      <c r="I62" s="16">
        <v>-6.9369430000000003</v>
      </c>
      <c r="J62" s="16">
        <v>-0.55628200000000005</v>
      </c>
      <c r="K62" s="16">
        <v>0.31771199999999999</v>
      </c>
      <c r="L62" s="16">
        <v>0.137822</v>
      </c>
      <c r="M62" s="39">
        <v>0</v>
      </c>
    </row>
    <row r="63" spans="1:13" ht="12" x14ac:dyDescent="0.2">
      <c r="A63" s="37" t="s">
        <v>21</v>
      </c>
      <c r="B63" t="s">
        <v>113</v>
      </c>
      <c r="C63" s="16">
        <v>686858.25</v>
      </c>
      <c r="D63" s="38">
        <v>15.309347000000001</v>
      </c>
      <c r="E63" s="16">
        <v>105153.512522</v>
      </c>
      <c r="F63" s="16">
        <v>581704.737478</v>
      </c>
      <c r="G63" s="16">
        <v>108633.2</v>
      </c>
      <c r="H63" s="16">
        <v>-3479.6874779999998</v>
      </c>
      <c r="I63" s="16">
        <v>-5778.8132569999998</v>
      </c>
      <c r="J63" s="16">
        <v>1418.5707219999999</v>
      </c>
      <c r="K63" s="16">
        <v>477.69634000000002</v>
      </c>
      <c r="L63" s="16">
        <v>402.85871800000001</v>
      </c>
      <c r="M63" s="39">
        <v>-9.9999999999999995E-7</v>
      </c>
    </row>
    <row r="64" spans="1:13" ht="12" x14ac:dyDescent="0.2">
      <c r="A64" s="37" t="s">
        <v>21</v>
      </c>
      <c r="B64" t="s">
        <v>114</v>
      </c>
      <c r="C64" s="16">
        <v>18023.16</v>
      </c>
      <c r="D64" s="38">
        <v>-0.91801699999999997</v>
      </c>
      <c r="E64" s="16">
        <v>-165.45575400000001</v>
      </c>
      <c r="F64" s="16">
        <v>18188.615753999999</v>
      </c>
      <c r="G64" s="16">
        <v>-187.32</v>
      </c>
      <c r="H64" s="16">
        <v>21.864246000000001</v>
      </c>
      <c r="I64" s="16">
        <v>57.597433000000002</v>
      </c>
      <c r="J64" s="16">
        <v>-35.491123999999999</v>
      </c>
      <c r="K64" s="16">
        <v>-3.3102149999999999</v>
      </c>
      <c r="L64" s="16">
        <v>3.6559599999999999</v>
      </c>
      <c r="M64" s="39">
        <v>-0.587808</v>
      </c>
    </row>
    <row r="65" spans="1:13" ht="12" x14ac:dyDescent="0.2">
      <c r="A65" s="37" t="s">
        <v>21</v>
      </c>
      <c r="B65" t="s">
        <v>115</v>
      </c>
      <c r="C65" s="16">
        <v>117.35</v>
      </c>
      <c r="D65" s="38">
        <v>6.4006999999999994E-2</v>
      </c>
      <c r="E65" s="16">
        <v>7.5112999999999999E-2</v>
      </c>
      <c r="F65" s="16">
        <v>117.27488700000001</v>
      </c>
      <c r="G65" s="16">
        <v>0</v>
      </c>
      <c r="H65" s="16">
        <v>7.5112999999999999E-2</v>
      </c>
      <c r="I65" s="16">
        <v>-1.5999999999999999E-5</v>
      </c>
      <c r="J65" s="16">
        <v>0</v>
      </c>
      <c r="K65" s="16">
        <v>5.5648999999999997E-2</v>
      </c>
      <c r="L65" s="16">
        <v>1.9480000000000001E-2</v>
      </c>
      <c r="M65" s="39">
        <v>0</v>
      </c>
    </row>
    <row r="66" spans="1:13" ht="12" x14ac:dyDescent="0.2">
      <c r="A66" s="37" t="s">
        <v>21</v>
      </c>
      <c r="B66" t="s">
        <v>116</v>
      </c>
      <c r="C66" s="16">
        <v>26.13</v>
      </c>
      <c r="D66" s="38">
        <v>-832.421651</v>
      </c>
      <c r="E66" s="16">
        <v>-217.51177799999999</v>
      </c>
      <c r="F66" s="16">
        <v>243.64177799999999</v>
      </c>
      <c r="G66" s="16">
        <v>6.54</v>
      </c>
      <c r="H66" s="16">
        <v>-224.05177800000001</v>
      </c>
      <c r="I66" s="16">
        <v>-36.841321000000001</v>
      </c>
      <c r="J66" s="16">
        <v>-225.19518199999999</v>
      </c>
      <c r="K66" s="16">
        <v>0.13156499999999999</v>
      </c>
      <c r="L66" s="16">
        <v>37.853161</v>
      </c>
      <c r="M66" s="39">
        <v>-9.9999999999999995E-7</v>
      </c>
    </row>
    <row r="67" spans="1:13" ht="12" x14ac:dyDescent="0.2">
      <c r="A67" s="37" t="s">
        <v>21</v>
      </c>
      <c r="B67" t="s">
        <v>117</v>
      </c>
      <c r="C67" s="16">
        <v>4003.86</v>
      </c>
      <c r="D67" s="38">
        <v>19.636831999999998</v>
      </c>
      <c r="E67" s="16">
        <v>786.23125300000004</v>
      </c>
      <c r="F67" s="16">
        <v>3217.6287470000002</v>
      </c>
      <c r="G67" s="16">
        <v>833.89</v>
      </c>
      <c r="H67" s="16">
        <v>-47.658746999999998</v>
      </c>
      <c r="I67" s="16">
        <v>-47.296823000000003</v>
      </c>
      <c r="J67" s="16">
        <v>-1.998364</v>
      </c>
      <c r="K67" s="16">
        <v>1.1413329999999999</v>
      </c>
      <c r="L67" s="16">
        <v>0.49510700000000002</v>
      </c>
      <c r="M67" s="39">
        <v>0</v>
      </c>
    </row>
    <row r="68" spans="1:13" ht="12" x14ac:dyDescent="0.2">
      <c r="A68" s="37" t="s">
        <v>22</v>
      </c>
      <c r="B68" t="s">
        <v>113</v>
      </c>
      <c r="C68" s="16">
        <v>1985245.86</v>
      </c>
      <c r="D68" s="38">
        <v>15.309347000000001</v>
      </c>
      <c r="E68" s="16">
        <v>303928.17644399998</v>
      </c>
      <c r="F68" s="16">
        <v>1681317.683556</v>
      </c>
      <c r="G68" s="16">
        <v>304577.7</v>
      </c>
      <c r="H68" s="16">
        <v>-649.52355599999999</v>
      </c>
      <c r="I68" s="16">
        <v>-7294.7519339999999</v>
      </c>
      <c r="J68" s="16">
        <v>4100.1351480000003</v>
      </c>
      <c r="K68" s="16">
        <v>1380.699265</v>
      </c>
      <c r="L68" s="16">
        <v>1164.3939660000001</v>
      </c>
      <c r="M68" s="39">
        <v>-9.9999999999999995E-7</v>
      </c>
    </row>
    <row r="69" spans="1:13" ht="12" x14ac:dyDescent="0.2">
      <c r="A69" s="37" t="s">
        <v>22</v>
      </c>
      <c r="B69" t="s">
        <v>114</v>
      </c>
      <c r="C69" s="16">
        <v>268120.55</v>
      </c>
      <c r="D69" s="38">
        <v>-0.91801699999999997</v>
      </c>
      <c r="E69" s="16">
        <v>-2461.3934450000002</v>
      </c>
      <c r="F69" s="16">
        <v>270581.94344499998</v>
      </c>
      <c r="G69" s="16">
        <v>-1593.37</v>
      </c>
      <c r="H69" s="16">
        <v>-868.02344500000004</v>
      </c>
      <c r="I69" s="16">
        <v>-338.80882000000003</v>
      </c>
      <c r="J69" s="16">
        <v>-525.61357099999998</v>
      </c>
      <c r="K69" s="16">
        <v>-49.244224000000003</v>
      </c>
      <c r="L69" s="16">
        <v>54.387684</v>
      </c>
      <c r="M69" s="39">
        <v>-8.7445140000000006</v>
      </c>
    </row>
    <row r="70" spans="1:13" ht="12" x14ac:dyDescent="0.2">
      <c r="A70" s="37" t="s">
        <v>22</v>
      </c>
      <c r="B70" t="s">
        <v>115</v>
      </c>
      <c r="C70" s="16">
        <v>1952.9</v>
      </c>
      <c r="D70" s="38">
        <v>6.4006999999999994E-2</v>
      </c>
      <c r="E70" s="16">
        <v>1.2500020000000001</v>
      </c>
      <c r="F70" s="16">
        <v>1951.6499980000001</v>
      </c>
      <c r="G70" s="16">
        <v>0</v>
      </c>
      <c r="H70" s="16">
        <v>1.2500020000000001</v>
      </c>
      <c r="I70" s="16">
        <v>-2.7300000000000002E-4</v>
      </c>
      <c r="J70" s="16">
        <v>-6.9999999999999999E-6</v>
      </c>
      <c r="K70" s="16">
        <v>0.926095</v>
      </c>
      <c r="L70" s="16">
        <v>0.324187</v>
      </c>
      <c r="M70" s="39">
        <v>0</v>
      </c>
    </row>
    <row r="71" spans="1:13" ht="12" x14ac:dyDescent="0.2">
      <c r="A71" s="37" t="s">
        <v>22</v>
      </c>
      <c r="B71" t="s">
        <v>116</v>
      </c>
      <c r="C71" s="16">
        <v>459.48</v>
      </c>
      <c r="D71" s="38">
        <v>-832.421651</v>
      </c>
      <c r="E71" s="16">
        <v>-3824.8110040000001</v>
      </c>
      <c r="F71" s="16">
        <v>4284.2910039999997</v>
      </c>
      <c r="G71" s="16">
        <v>-838.81</v>
      </c>
      <c r="H71" s="16">
        <v>-2986.0010040000002</v>
      </c>
      <c r="I71" s="16">
        <v>305.97987899999998</v>
      </c>
      <c r="J71" s="16">
        <v>-3959.918956</v>
      </c>
      <c r="K71" s="16">
        <v>2.3134890000000001</v>
      </c>
      <c r="L71" s="16">
        <v>665.62458400000003</v>
      </c>
      <c r="M71" s="39">
        <v>0</v>
      </c>
    </row>
    <row r="72" spans="1:13" ht="12" x14ac:dyDescent="0.2">
      <c r="A72" s="37" t="s">
        <v>22</v>
      </c>
      <c r="B72" t="s">
        <v>117</v>
      </c>
      <c r="C72" s="16">
        <v>2105.77</v>
      </c>
      <c r="D72" s="38">
        <v>19.636831999999998</v>
      </c>
      <c r="E72" s="16">
        <v>413.50651199999999</v>
      </c>
      <c r="F72" s="16">
        <v>1692.2634880000001</v>
      </c>
      <c r="G72" s="16">
        <v>430.17</v>
      </c>
      <c r="H72" s="16">
        <v>-16.663488000000001</v>
      </c>
      <c r="I72" s="16">
        <v>-16.473139</v>
      </c>
      <c r="J72" s="16">
        <v>-1.05101</v>
      </c>
      <c r="K72" s="16">
        <v>0.600267</v>
      </c>
      <c r="L72" s="16">
        <v>0.26039400000000001</v>
      </c>
      <c r="M72" s="39">
        <v>0</v>
      </c>
    </row>
    <row r="73" spans="1:13" ht="12" x14ac:dyDescent="0.2">
      <c r="A73" s="37" t="s">
        <v>23</v>
      </c>
      <c r="B73" t="s">
        <v>113</v>
      </c>
      <c r="C73" s="16">
        <v>4449086.8899999997</v>
      </c>
      <c r="D73" s="38">
        <v>15.309347000000001</v>
      </c>
      <c r="E73" s="16">
        <v>681126.14793099998</v>
      </c>
      <c r="F73" s="16">
        <v>3767960.7420689999</v>
      </c>
      <c r="G73" s="16">
        <v>700037</v>
      </c>
      <c r="H73" s="16">
        <v>-18910.852069</v>
      </c>
      <c r="I73" s="16">
        <v>-33803.314030000001</v>
      </c>
      <c r="J73" s="16">
        <v>9188.7145569999993</v>
      </c>
      <c r="K73" s="16">
        <v>3094.2520140000001</v>
      </c>
      <c r="L73" s="16">
        <v>2609.495394</v>
      </c>
      <c r="M73" s="39">
        <v>-3.9999999999999998E-6</v>
      </c>
    </row>
    <row r="74" spans="1:13" ht="12" x14ac:dyDescent="0.2">
      <c r="A74" s="37" t="s">
        <v>23</v>
      </c>
      <c r="B74" t="s">
        <v>114</v>
      </c>
      <c r="C74" s="16">
        <v>340.65</v>
      </c>
      <c r="D74" s="38">
        <v>-0.91801699999999997</v>
      </c>
      <c r="E74" s="16">
        <v>-3.1272259999999998</v>
      </c>
      <c r="F74" s="16">
        <v>343.77722599999998</v>
      </c>
      <c r="G74" s="16">
        <v>6.81</v>
      </c>
      <c r="H74" s="16">
        <v>-9.9372260000000008</v>
      </c>
      <c r="I74" s="16">
        <v>-9.2618240000000007</v>
      </c>
      <c r="J74" s="16">
        <v>-0.67082699999999995</v>
      </c>
      <c r="K74" s="16">
        <v>-6.2564999999999996E-2</v>
      </c>
      <c r="L74" s="16">
        <v>6.9099999999999995E-2</v>
      </c>
      <c r="M74" s="39">
        <v>-1.111E-2</v>
      </c>
    </row>
    <row r="75" spans="1:13" ht="12" x14ac:dyDescent="0.2">
      <c r="A75" s="37" t="s">
        <v>23</v>
      </c>
      <c r="B75" t="s">
        <v>116</v>
      </c>
      <c r="C75" s="16">
        <v>3.98</v>
      </c>
      <c r="D75" s="38">
        <v>-832.421651</v>
      </c>
      <c r="E75" s="16">
        <v>-33.130381999999997</v>
      </c>
      <c r="F75" s="16">
        <v>37.110382000000001</v>
      </c>
      <c r="G75" s="16">
        <v>-21.03</v>
      </c>
      <c r="H75" s="16">
        <v>-12.100382</v>
      </c>
      <c r="I75" s="16">
        <v>16.414643999999999</v>
      </c>
      <c r="J75" s="16">
        <v>-34.300682000000002</v>
      </c>
      <c r="K75" s="16">
        <v>2.0039000000000001E-2</v>
      </c>
      <c r="L75" s="16">
        <v>5.7656169999999998</v>
      </c>
      <c r="M75" s="39">
        <v>0</v>
      </c>
    </row>
    <row r="76" spans="1:13" ht="12" x14ac:dyDescent="0.2">
      <c r="A76" s="37" t="s">
        <v>23</v>
      </c>
      <c r="B76" t="s">
        <v>117</v>
      </c>
      <c r="C76" s="16">
        <v>2892.61</v>
      </c>
      <c r="D76" s="38">
        <v>19.636831999999998</v>
      </c>
      <c r="E76" s="16">
        <v>568.01696000000004</v>
      </c>
      <c r="F76" s="16">
        <v>2324.5930400000002</v>
      </c>
      <c r="G76" s="16">
        <v>555.96</v>
      </c>
      <c r="H76" s="16">
        <v>12.05696</v>
      </c>
      <c r="I76" s="16">
        <v>12.318434</v>
      </c>
      <c r="J76" s="16">
        <v>-1.443729</v>
      </c>
      <c r="K76" s="16">
        <v>0.82456200000000002</v>
      </c>
      <c r="L76" s="16">
        <v>0.35769299999999998</v>
      </c>
      <c r="M76" s="39">
        <v>0</v>
      </c>
    </row>
    <row r="77" spans="1:13" ht="12" x14ac:dyDescent="0.2">
      <c r="A77" s="37" t="s">
        <v>24</v>
      </c>
      <c r="B77" t="s">
        <v>113</v>
      </c>
      <c r="C77" s="16">
        <v>1011847.56</v>
      </c>
      <c r="D77" s="38">
        <v>15.309347000000001</v>
      </c>
      <c r="E77" s="16">
        <v>154907.253528</v>
      </c>
      <c r="F77" s="16">
        <v>856940.30647199997</v>
      </c>
      <c r="G77" s="16">
        <v>138707.99</v>
      </c>
      <c r="H77" s="16">
        <v>16199.263527999999</v>
      </c>
      <c r="I77" s="16">
        <v>12812.29859</v>
      </c>
      <c r="J77" s="16">
        <v>2089.7722690000001</v>
      </c>
      <c r="K77" s="16">
        <v>703.71998299999996</v>
      </c>
      <c r="L77" s="16">
        <v>593.47268599999995</v>
      </c>
      <c r="M77" s="39">
        <v>0</v>
      </c>
    </row>
    <row r="78" spans="1:13" ht="12" x14ac:dyDescent="0.2">
      <c r="A78" s="37" t="s">
        <v>24</v>
      </c>
      <c r="B78" t="s">
        <v>114</v>
      </c>
      <c r="C78" s="16">
        <v>16049.4</v>
      </c>
      <c r="D78" s="38">
        <v>-0.91801699999999997</v>
      </c>
      <c r="E78" s="16">
        <v>-147.33629300000001</v>
      </c>
      <c r="F78" s="16">
        <v>16196.736293</v>
      </c>
      <c r="G78" s="16">
        <v>-153.31</v>
      </c>
      <c r="H78" s="16">
        <v>5.9737070000000001</v>
      </c>
      <c r="I78" s="16">
        <v>37.732658000000001</v>
      </c>
      <c r="J78" s="16">
        <v>-31.543395</v>
      </c>
      <c r="K78" s="16">
        <v>-2.9477039999999999</v>
      </c>
      <c r="L78" s="16">
        <v>3.2555860000000001</v>
      </c>
      <c r="M78" s="39">
        <v>-0.52343799999999996</v>
      </c>
    </row>
    <row r="79" spans="1:13" ht="12" x14ac:dyDescent="0.2">
      <c r="A79" s="37" t="s">
        <v>24</v>
      </c>
      <c r="B79" t="s">
        <v>115</v>
      </c>
      <c r="C79" s="16">
        <v>141.94</v>
      </c>
      <c r="D79" s="38">
        <v>6.4006999999999994E-2</v>
      </c>
      <c r="E79" s="16">
        <v>9.0852000000000002E-2</v>
      </c>
      <c r="F79" s="16">
        <v>141.84914800000001</v>
      </c>
      <c r="G79" s="16">
        <v>0</v>
      </c>
      <c r="H79" s="16">
        <v>9.0852000000000002E-2</v>
      </c>
      <c r="I79" s="16">
        <v>-1.9000000000000001E-5</v>
      </c>
      <c r="J79" s="16">
        <v>-9.9999999999999995E-7</v>
      </c>
      <c r="K79" s="16">
        <v>6.7309999999999995E-2</v>
      </c>
      <c r="L79" s="16">
        <v>2.3563000000000001E-2</v>
      </c>
      <c r="M79" s="39">
        <v>-9.9999999999999995E-7</v>
      </c>
    </row>
    <row r="80" spans="1:13" ht="12" x14ac:dyDescent="0.2">
      <c r="A80" s="37" t="s">
        <v>24</v>
      </c>
      <c r="B80" t="s">
        <v>116</v>
      </c>
      <c r="C80" s="16">
        <v>45.75</v>
      </c>
      <c r="D80" s="38">
        <v>-832.421651</v>
      </c>
      <c r="E80" s="16">
        <v>-380.83290499999998</v>
      </c>
      <c r="F80" s="16">
        <v>426.58290499999998</v>
      </c>
      <c r="G80" s="16">
        <v>-63.57</v>
      </c>
      <c r="H80" s="16">
        <v>-317.26290499999999</v>
      </c>
      <c r="I80" s="16">
        <v>10.516596</v>
      </c>
      <c r="J80" s="16">
        <v>-394.28548000000001</v>
      </c>
      <c r="K80" s="16">
        <v>0.230352</v>
      </c>
      <c r="L80" s="16">
        <v>66.275626000000003</v>
      </c>
      <c r="M80" s="39">
        <v>9.9999999999999995E-7</v>
      </c>
    </row>
    <row r="81" spans="1:13" ht="12" x14ac:dyDescent="0.2">
      <c r="A81" s="37" t="s">
        <v>24</v>
      </c>
      <c r="B81" t="s">
        <v>117</v>
      </c>
      <c r="C81" s="16">
        <v>10527.67</v>
      </c>
      <c r="D81" s="38">
        <v>19.636831999999998</v>
      </c>
      <c r="E81" s="16">
        <v>2067.3008479999999</v>
      </c>
      <c r="F81" s="16">
        <v>8460.3691519999993</v>
      </c>
      <c r="G81" s="16">
        <v>2141.94</v>
      </c>
      <c r="H81" s="16">
        <v>-74.639151999999996</v>
      </c>
      <c r="I81" s="16">
        <v>-73.687515000000005</v>
      </c>
      <c r="J81" s="16">
        <v>-5.2544599999999999</v>
      </c>
      <c r="K81" s="16">
        <v>3.0009969999999999</v>
      </c>
      <c r="L81" s="16">
        <v>1.301825</v>
      </c>
      <c r="M81" s="39">
        <v>9.9999999999999995E-7</v>
      </c>
    </row>
    <row r="82" spans="1:13" ht="12" x14ac:dyDescent="0.2">
      <c r="A82" s="37" t="s">
        <v>7</v>
      </c>
      <c r="B82" t="s">
        <v>113</v>
      </c>
      <c r="C82" s="16">
        <v>66777.95</v>
      </c>
      <c r="D82" s="38">
        <v>15.309347000000001</v>
      </c>
      <c r="E82" s="16">
        <v>10223.268049</v>
      </c>
      <c r="F82" s="16">
        <v>56554.681950999999</v>
      </c>
      <c r="G82" s="16">
        <v>10505.83</v>
      </c>
      <c r="H82" s="16">
        <v>-282.56195100000002</v>
      </c>
      <c r="I82" s="16">
        <v>-506.08828499999998</v>
      </c>
      <c r="J82" s="16">
        <v>137.916731</v>
      </c>
      <c r="K82" s="16">
        <v>46.442745000000002</v>
      </c>
      <c r="L82" s="16">
        <v>39.166857999999998</v>
      </c>
      <c r="M82" s="39">
        <v>0</v>
      </c>
    </row>
    <row r="83" spans="1:13" ht="12" x14ac:dyDescent="0.2">
      <c r="A83" s="37" t="s">
        <v>7</v>
      </c>
      <c r="B83" t="s">
        <v>114</v>
      </c>
      <c r="C83" s="16">
        <v>0.05</v>
      </c>
      <c r="D83" s="38">
        <v>-0.91801699999999997</v>
      </c>
      <c r="E83" s="16">
        <v>-4.5899999999999999E-4</v>
      </c>
      <c r="F83" s="16">
        <v>5.0458999999999997E-2</v>
      </c>
      <c r="G83" s="16">
        <v>0</v>
      </c>
      <c r="H83" s="16">
        <v>-4.5899999999999999E-4</v>
      </c>
      <c r="I83" s="16">
        <v>-3.6000000000000002E-4</v>
      </c>
      <c r="J83" s="16">
        <v>-9.8999999999999994E-5</v>
      </c>
      <c r="K83" s="16">
        <v>-9.0000000000000002E-6</v>
      </c>
      <c r="L83" s="16">
        <v>1.0000000000000001E-5</v>
      </c>
      <c r="M83" s="39">
        <v>-9.9999999999999995E-7</v>
      </c>
    </row>
    <row r="84" spans="1:13" ht="12" x14ac:dyDescent="0.2">
      <c r="A84" s="37" t="s">
        <v>7</v>
      </c>
      <c r="B84" t="s">
        <v>117</v>
      </c>
      <c r="C84" s="16">
        <v>17.47</v>
      </c>
      <c r="D84" s="38">
        <v>19.636831999999998</v>
      </c>
      <c r="E84" s="16">
        <v>3.430555</v>
      </c>
      <c r="F84" s="16">
        <v>14.039445000000001</v>
      </c>
      <c r="G84" s="16">
        <v>3.77</v>
      </c>
      <c r="H84" s="16">
        <v>-0.339445</v>
      </c>
      <c r="I84" s="16">
        <v>-0.337866</v>
      </c>
      <c r="J84" s="16">
        <v>-8.7189999999999993E-3</v>
      </c>
      <c r="K84" s="16">
        <v>4.9800000000000001E-3</v>
      </c>
      <c r="L84" s="16">
        <v>2.16E-3</v>
      </c>
      <c r="M84" s="39">
        <v>0</v>
      </c>
    </row>
    <row r="85" spans="1:13" ht="12" x14ac:dyDescent="0.2">
      <c r="A85" s="37" t="s">
        <v>25</v>
      </c>
      <c r="B85" t="s">
        <v>113</v>
      </c>
      <c r="C85" s="16">
        <v>104101.57</v>
      </c>
      <c r="D85" s="38">
        <v>15.309347000000001</v>
      </c>
      <c r="E85" s="16">
        <v>15937.270527999999</v>
      </c>
      <c r="F85" s="16">
        <v>88164.299471999999</v>
      </c>
      <c r="G85" s="16">
        <v>17037.330000000002</v>
      </c>
      <c r="H85" s="16">
        <v>-1100.0594719999999</v>
      </c>
      <c r="I85" s="16">
        <v>-1448.5194389999999</v>
      </c>
      <c r="J85" s="16">
        <v>215.00133299999999</v>
      </c>
      <c r="K85" s="16">
        <v>72.400585000000007</v>
      </c>
      <c r="L85" s="16">
        <v>61.058048999999997</v>
      </c>
      <c r="M85" s="39">
        <v>0</v>
      </c>
    </row>
    <row r="86" spans="1:13" ht="12" x14ac:dyDescent="0.2">
      <c r="A86" s="37" t="s">
        <v>25</v>
      </c>
      <c r="B86" t="s">
        <v>114</v>
      </c>
      <c r="C86" s="16">
        <v>11138.01</v>
      </c>
      <c r="D86" s="38">
        <v>-0.91801699999999997</v>
      </c>
      <c r="E86" s="16">
        <v>-102.248876</v>
      </c>
      <c r="F86" s="16">
        <v>11240.258876</v>
      </c>
      <c r="G86" s="16">
        <v>-56.76</v>
      </c>
      <c r="H86" s="16">
        <v>-45.488875999999998</v>
      </c>
      <c r="I86" s="16">
        <v>-23.477746</v>
      </c>
      <c r="J86" s="16">
        <v>-21.861537999999999</v>
      </c>
      <c r="K86" s="16">
        <v>-2.0456569999999998</v>
      </c>
      <c r="L86" s="16">
        <v>2.2593220000000001</v>
      </c>
      <c r="M86" s="39">
        <v>-0.363257</v>
      </c>
    </row>
    <row r="87" spans="1:13" ht="12" x14ac:dyDescent="0.2">
      <c r="A87" s="37" t="s">
        <v>25</v>
      </c>
      <c r="B87" t="s">
        <v>115</v>
      </c>
      <c r="C87" s="16">
        <v>180.69</v>
      </c>
      <c r="D87" s="38">
        <v>6.4006999999999994E-2</v>
      </c>
      <c r="E87" s="16">
        <v>0.11565499999999999</v>
      </c>
      <c r="F87" s="16">
        <v>180.57434499999999</v>
      </c>
      <c r="G87" s="16">
        <v>0</v>
      </c>
      <c r="H87" s="16">
        <v>0.11565499999999999</v>
      </c>
      <c r="I87" s="16">
        <v>-2.5000000000000001E-5</v>
      </c>
      <c r="J87" s="16">
        <v>-9.9999999999999995E-7</v>
      </c>
      <c r="K87" s="16">
        <v>8.5685999999999998E-2</v>
      </c>
      <c r="L87" s="16">
        <v>2.9995000000000001E-2</v>
      </c>
      <c r="M87" s="39">
        <v>0</v>
      </c>
    </row>
    <row r="88" spans="1:13" ht="12" x14ac:dyDescent="0.2">
      <c r="A88" s="37" t="s">
        <v>25</v>
      </c>
      <c r="B88" t="s">
        <v>116</v>
      </c>
      <c r="C88" s="16">
        <v>10.73</v>
      </c>
      <c r="D88" s="38">
        <v>-832.421651</v>
      </c>
      <c r="E88" s="16">
        <v>-89.318843000000001</v>
      </c>
      <c r="F88" s="16">
        <v>100.04884300000001</v>
      </c>
      <c r="G88" s="16">
        <v>-21.3</v>
      </c>
      <c r="H88" s="16">
        <v>-68.018843000000004</v>
      </c>
      <c r="I88" s="16">
        <v>8.8570919999999997</v>
      </c>
      <c r="J88" s="16">
        <v>-92.473950000000002</v>
      </c>
      <c r="K88" s="16">
        <v>5.4025999999999998E-2</v>
      </c>
      <c r="L88" s="16">
        <v>15.543988000000001</v>
      </c>
      <c r="M88" s="39">
        <v>9.9999999999999995E-7</v>
      </c>
    </row>
    <row r="89" spans="1:13" ht="12" x14ac:dyDescent="0.2">
      <c r="A89" s="37" t="s">
        <v>25</v>
      </c>
      <c r="B89" t="s">
        <v>117</v>
      </c>
      <c r="C89" s="16">
        <v>41031.339999999997</v>
      </c>
      <c r="D89" s="38">
        <v>19.636831999999998</v>
      </c>
      <c r="E89" s="16">
        <v>8057.2552100000003</v>
      </c>
      <c r="F89" s="16">
        <v>32974.084790000001</v>
      </c>
      <c r="G89" s="16">
        <v>8416.4599999999991</v>
      </c>
      <c r="H89" s="16">
        <v>-359.20479</v>
      </c>
      <c r="I89" s="16">
        <v>-355.49580800000001</v>
      </c>
      <c r="J89" s="16">
        <v>-20.479130000000001</v>
      </c>
      <c r="K89" s="16">
        <v>11.696315999999999</v>
      </c>
      <c r="L89" s="16">
        <v>5.0738320000000003</v>
      </c>
      <c r="M89" s="39">
        <v>0</v>
      </c>
    </row>
    <row r="90" spans="1:13" ht="12" x14ac:dyDescent="0.2">
      <c r="A90" s="37" t="s">
        <v>26</v>
      </c>
      <c r="B90" t="s">
        <v>113</v>
      </c>
      <c r="C90" s="16">
        <v>69253.98</v>
      </c>
      <c r="D90" s="38">
        <v>15.309347000000001</v>
      </c>
      <c r="E90" s="16">
        <v>10602.332071999999</v>
      </c>
      <c r="F90" s="16">
        <v>58651.647927999999</v>
      </c>
      <c r="G90" s="16">
        <v>10935.26</v>
      </c>
      <c r="H90" s="16">
        <v>-332.92792800000001</v>
      </c>
      <c r="I90" s="16">
        <v>-564.74229500000001</v>
      </c>
      <c r="J90" s="16">
        <v>143.030485</v>
      </c>
      <c r="K90" s="16">
        <v>48.164774999999999</v>
      </c>
      <c r="L90" s="16">
        <v>40.619107999999997</v>
      </c>
      <c r="M90" s="39">
        <v>-9.9999999999999995E-7</v>
      </c>
    </row>
    <row r="91" spans="1:13" ht="12" x14ac:dyDescent="0.2">
      <c r="A91" s="37" t="s">
        <v>26</v>
      </c>
      <c r="B91" t="s">
        <v>114</v>
      </c>
      <c r="C91" s="16">
        <v>1179.83</v>
      </c>
      <c r="D91" s="38">
        <v>-0.91801699999999997</v>
      </c>
      <c r="E91" s="16">
        <v>-10.831045</v>
      </c>
      <c r="F91" s="16">
        <v>1190.6610450000001</v>
      </c>
      <c r="G91" s="16">
        <v>-9.7799999999999994</v>
      </c>
      <c r="H91" s="16">
        <v>-1.051045</v>
      </c>
      <c r="I91" s="16">
        <v>1.2833650000000001</v>
      </c>
      <c r="J91" s="16">
        <v>-2.3185639999999998</v>
      </c>
      <c r="K91" s="16">
        <v>-0.216693</v>
      </c>
      <c r="L91" s="16">
        <v>0.23932600000000001</v>
      </c>
      <c r="M91" s="39">
        <v>-3.8478999999999999E-2</v>
      </c>
    </row>
    <row r="92" spans="1:13" ht="12" x14ac:dyDescent="0.2">
      <c r="A92" s="37" t="s">
        <v>26</v>
      </c>
      <c r="B92" t="s">
        <v>115</v>
      </c>
      <c r="C92" s="16">
        <v>0.24</v>
      </c>
      <c r="D92" s="38">
        <v>6.4006999999999994E-2</v>
      </c>
      <c r="E92" s="16">
        <v>1.54E-4</v>
      </c>
      <c r="F92" s="16">
        <v>0.239846</v>
      </c>
      <c r="G92" s="16">
        <v>0</v>
      </c>
      <c r="H92" s="16">
        <v>1.54E-4</v>
      </c>
      <c r="I92" s="16">
        <v>0</v>
      </c>
      <c r="J92" s="16">
        <v>0</v>
      </c>
      <c r="K92" s="16">
        <v>1.1400000000000001E-4</v>
      </c>
      <c r="L92" s="16">
        <v>4.0000000000000003E-5</v>
      </c>
      <c r="M92" s="39">
        <v>0</v>
      </c>
    </row>
    <row r="93" spans="1:13" ht="12" x14ac:dyDescent="0.2">
      <c r="A93" s="37" t="s">
        <v>26</v>
      </c>
      <c r="B93" t="s">
        <v>116</v>
      </c>
      <c r="C93" s="16">
        <v>5.86</v>
      </c>
      <c r="D93" s="38">
        <v>-832.421651</v>
      </c>
      <c r="E93" s="16">
        <v>-48.779909000000004</v>
      </c>
      <c r="F93" s="16">
        <v>54.639909000000003</v>
      </c>
      <c r="G93" s="16">
        <v>-4.58</v>
      </c>
      <c r="H93" s="16">
        <v>-44.199908999999998</v>
      </c>
      <c r="I93" s="16">
        <v>-2.2154739999999999</v>
      </c>
      <c r="J93" s="16">
        <v>-50.503014</v>
      </c>
      <c r="K93" s="16">
        <v>2.9505E-2</v>
      </c>
      <c r="L93" s="16">
        <v>8.4890749999999997</v>
      </c>
      <c r="M93" s="39">
        <v>-9.9999999999999995E-7</v>
      </c>
    </row>
    <row r="94" spans="1:13" ht="12" x14ac:dyDescent="0.2">
      <c r="A94" s="37" t="s">
        <v>26</v>
      </c>
      <c r="B94" t="s">
        <v>117</v>
      </c>
      <c r="C94" s="16">
        <v>439.97</v>
      </c>
      <c r="D94" s="38">
        <v>19.636831999999998</v>
      </c>
      <c r="E94" s="16">
        <v>86.396169</v>
      </c>
      <c r="F94" s="16">
        <v>353.57383099999998</v>
      </c>
      <c r="G94" s="16">
        <v>90.46</v>
      </c>
      <c r="H94" s="16">
        <v>-4.0638310000000004</v>
      </c>
      <c r="I94" s="16">
        <v>-4.0240609999999997</v>
      </c>
      <c r="J94" s="16">
        <v>-0.21959300000000001</v>
      </c>
      <c r="K94" s="16">
        <v>0.125417</v>
      </c>
      <c r="L94" s="16">
        <v>5.4406000000000003E-2</v>
      </c>
      <c r="M94" s="39">
        <v>0</v>
      </c>
    </row>
    <row r="95" spans="1:13" ht="12" x14ac:dyDescent="0.2">
      <c r="A95" s="37" t="s">
        <v>27</v>
      </c>
      <c r="B95" t="s">
        <v>113</v>
      </c>
      <c r="C95" s="16">
        <v>17235.36</v>
      </c>
      <c r="D95" s="38">
        <v>15.309347000000001</v>
      </c>
      <c r="E95" s="16">
        <v>2638.6210599999999</v>
      </c>
      <c r="F95" s="16">
        <v>14596.738939999999</v>
      </c>
      <c r="G95" s="16">
        <v>4064.62</v>
      </c>
      <c r="H95" s="16">
        <v>-1425.9989399999999</v>
      </c>
      <c r="I95" s="16">
        <v>-1483.6909900000001</v>
      </c>
      <c r="J95" s="16">
        <v>35.596249</v>
      </c>
      <c r="K95" s="16">
        <v>11.986852000000001</v>
      </c>
      <c r="L95" s="16">
        <v>10.108949000000001</v>
      </c>
      <c r="M95" s="39">
        <v>0</v>
      </c>
    </row>
    <row r="96" spans="1:13" ht="12" x14ac:dyDescent="0.2">
      <c r="A96" s="37" t="s">
        <v>27</v>
      </c>
      <c r="B96" t="s">
        <v>114</v>
      </c>
      <c r="C96" s="16">
        <v>1126.28</v>
      </c>
      <c r="D96" s="38">
        <v>-0.91801699999999997</v>
      </c>
      <c r="E96" s="16">
        <v>-10.339447</v>
      </c>
      <c r="F96" s="16">
        <v>1136.619447</v>
      </c>
      <c r="G96" s="16">
        <v>20.32</v>
      </c>
      <c r="H96" s="16">
        <v>-30.659447</v>
      </c>
      <c r="I96" s="16">
        <v>-28.464102</v>
      </c>
      <c r="J96" s="16">
        <v>-2.180218</v>
      </c>
      <c r="K96" s="16">
        <v>-0.20685799999999999</v>
      </c>
      <c r="L96" s="16">
        <v>0.228464</v>
      </c>
      <c r="M96" s="39">
        <v>-3.6733000000000002E-2</v>
      </c>
    </row>
    <row r="97" spans="1:13" ht="12" x14ac:dyDescent="0.2">
      <c r="A97" s="37" t="s">
        <v>27</v>
      </c>
      <c r="B97" t="s">
        <v>115</v>
      </c>
      <c r="C97" s="16">
        <v>1.65</v>
      </c>
      <c r="D97" s="38">
        <v>6.4006999999999994E-2</v>
      </c>
      <c r="E97" s="16">
        <v>1.0560000000000001E-3</v>
      </c>
      <c r="F97" s="16">
        <v>1.648944</v>
      </c>
      <c r="G97" s="16">
        <v>0</v>
      </c>
      <c r="H97" s="16">
        <v>1.0560000000000001E-3</v>
      </c>
      <c r="I97" s="16">
        <v>0</v>
      </c>
      <c r="J97" s="16">
        <v>0</v>
      </c>
      <c r="K97" s="16">
        <v>7.8200000000000003E-4</v>
      </c>
      <c r="L97" s="16">
        <v>2.7399999999999999E-4</v>
      </c>
      <c r="M97" s="39">
        <v>0</v>
      </c>
    </row>
    <row r="98" spans="1:13" ht="12" x14ac:dyDescent="0.2">
      <c r="A98" s="37" t="s">
        <v>27</v>
      </c>
      <c r="B98" t="s">
        <v>116</v>
      </c>
      <c r="C98" s="16">
        <v>1</v>
      </c>
      <c r="D98" s="38">
        <v>-832.421651</v>
      </c>
      <c r="E98" s="16">
        <v>-8.3242170000000009</v>
      </c>
      <c r="F98" s="16">
        <v>9.3242170000000009</v>
      </c>
      <c r="G98" s="16">
        <v>-4.91</v>
      </c>
      <c r="H98" s="16">
        <v>-3.4142169999999998</v>
      </c>
      <c r="I98" s="16">
        <v>3.7503630000000001</v>
      </c>
      <c r="J98" s="16">
        <v>-8.6182619999999996</v>
      </c>
      <c r="K98" s="16">
        <v>5.0350000000000004E-3</v>
      </c>
      <c r="L98" s="16">
        <v>1.4486479999999999</v>
      </c>
      <c r="M98" s="39">
        <v>-9.9999999999999995E-7</v>
      </c>
    </row>
    <row r="99" spans="1:13" ht="12" x14ac:dyDescent="0.2">
      <c r="A99" s="37" t="s">
        <v>27</v>
      </c>
      <c r="B99" t="s">
        <v>117</v>
      </c>
      <c r="C99" s="16">
        <v>5555.47</v>
      </c>
      <c r="D99" s="38">
        <v>19.636831999999998</v>
      </c>
      <c r="E99" s="16">
        <v>1090.918298</v>
      </c>
      <c r="F99" s="16">
        <v>4464.5517019999998</v>
      </c>
      <c r="G99" s="16">
        <v>1072.25</v>
      </c>
      <c r="H99" s="16">
        <v>18.668298</v>
      </c>
      <c r="I99" s="16">
        <v>19.170479</v>
      </c>
      <c r="J99" s="16">
        <v>-2.7727879999999998</v>
      </c>
      <c r="K99" s="16">
        <v>1.5836319999999999</v>
      </c>
      <c r="L99" s="16">
        <v>0.686975</v>
      </c>
      <c r="M99" s="39">
        <v>0</v>
      </c>
    </row>
    <row r="100" spans="1:13" ht="12" x14ac:dyDescent="0.2">
      <c r="A100" s="37" t="s">
        <v>28</v>
      </c>
      <c r="B100" t="s">
        <v>113</v>
      </c>
      <c r="C100" s="16">
        <v>9291.0499999999993</v>
      </c>
      <c r="D100" s="38">
        <v>15.309347000000001</v>
      </c>
      <c r="E100" s="16">
        <v>1422.399079</v>
      </c>
      <c r="F100" s="16">
        <v>7868.6509210000004</v>
      </c>
      <c r="G100" s="16">
        <v>1271.6300000000001</v>
      </c>
      <c r="H100" s="16">
        <v>150.769079</v>
      </c>
      <c r="I100" s="16">
        <v>119.669078</v>
      </c>
      <c r="J100" s="16">
        <v>19.188838000000001</v>
      </c>
      <c r="K100" s="16">
        <v>6.4617420000000001</v>
      </c>
      <c r="L100" s="16">
        <v>5.4494220000000002</v>
      </c>
      <c r="M100" s="39">
        <v>-9.9999999999999995E-7</v>
      </c>
    </row>
    <row r="101" spans="1:13" ht="12" x14ac:dyDescent="0.2">
      <c r="A101" s="37" t="s">
        <v>28</v>
      </c>
      <c r="B101" t="s">
        <v>114</v>
      </c>
      <c r="C101" s="16">
        <v>1233.75</v>
      </c>
      <c r="D101" s="38">
        <v>-0.91801699999999997</v>
      </c>
      <c r="E101" s="16">
        <v>-11.326040000000001</v>
      </c>
      <c r="F101" s="16">
        <v>1245.0760399999999</v>
      </c>
      <c r="G101" s="16">
        <v>-8.1300000000000008</v>
      </c>
      <c r="H101" s="16">
        <v>-3.19604</v>
      </c>
      <c r="I101" s="16">
        <v>-0.76055399999999995</v>
      </c>
      <c r="J101" s="16">
        <v>-2.4189159999999998</v>
      </c>
      <c r="K101" s="16">
        <v>-0.22659599999999999</v>
      </c>
      <c r="L101" s="16">
        <v>0.25026399999999999</v>
      </c>
      <c r="M101" s="39">
        <v>-4.0238000000000003E-2</v>
      </c>
    </row>
    <row r="102" spans="1:13" ht="12" x14ac:dyDescent="0.2">
      <c r="A102" s="37" t="s">
        <v>28</v>
      </c>
      <c r="B102" t="s">
        <v>115</v>
      </c>
      <c r="C102" s="16">
        <v>7.2</v>
      </c>
      <c r="D102" s="38">
        <v>6.4006999999999994E-2</v>
      </c>
      <c r="E102" s="16">
        <v>4.6090000000000002E-3</v>
      </c>
      <c r="F102" s="16">
        <v>7.1953909999999999</v>
      </c>
      <c r="G102" s="16">
        <v>0</v>
      </c>
      <c r="H102" s="16">
        <v>4.6090000000000002E-3</v>
      </c>
      <c r="I102" s="16">
        <v>-9.9999999999999995E-7</v>
      </c>
      <c r="J102" s="16">
        <v>0</v>
      </c>
      <c r="K102" s="16">
        <v>3.4139999999999999E-3</v>
      </c>
      <c r="L102" s="16">
        <v>1.1950000000000001E-3</v>
      </c>
      <c r="M102" s="39">
        <v>9.9999999999999995E-7</v>
      </c>
    </row>
    <row r="103" spans="1:13" ht="12" x14ac:dyDescent="0.2">
      <c r="A103" s="37" t="s">
        <v>28</v>
      </c>
      <c r="B103" t="s">
        <v>116</v>
      </c>
      <c r="C103" s="16">
        <v>1.87</v>
      </c>
      <c r="D103" s="38">
        <v>-832.421651</v>
      </c>
      <c r="E103" s="16">
        <v>-15.566285000000001</v>
      </c>
      <c r="F103" s="16">
        <v>17.436285000000002</v>
      </c>
      <c r="G103" s="16">
        <v>-2.64</v>
      </c>
      <c r="H103" s="16">
        <v>-12.926285</v>
      </c>
      <c r="I103" s="16">
        <v>0.47147800000000001</v>
      </c>
      <c r="J103" s="16">
        <v>-16.116150000000001</v>
      </c>
      <c r="K103" s="16">
        <v>9.4149999999999998E-3</v>
      </c>
      <c r="L103" s="16">
        <v>2.708971</v>
      </c>
      <c r="M103" s="39">
        <v>9.9999999999999995E-7</v>
      </c>
    </row>
    <row r="104" spans="1:13" ht="12" x14ac:dyDescent="0.2">
      <c r="A104" s="37" t="s">
        <v>28</v>
      </c>
      <c r="B104" t="s">
        <v>117</v>
      </c>
      <c r="C104" s="16">
        <v>71.5</v>
      </c>
      <c r="D104" s="38">
        <v>19.636831999999998</v>
      </c>
      <c r="E104" s="16">
        <v>14.040335000000001</v>
      </c>
      <c r="F104" s="16">
        <v>57.459665000000001</v>
      </c>
      <c r="G104" s="16">
        <v>14.57</v>
      </c>
      <c r="H104" s="16">
        <v>-0.52966500000000005</v>
      </c>
      <c r="I104" s="16">
        <v>-0.52320199999999994</v>
      </c>
      <c r="J104" s="16">
        <v>-3.5686000000000002E-2</v>
      </c>
      <c r="K104" s="16">
        <v>2.0382000000000001E-2</v>
      </c>
      <c r="L104" s="16">
        <v>8.8419999999999992E-3</v>
      </c>
      <c r="M104" s="39">
        <v>-9.9999999999999995E-7</v>
      </c>
    </row>
    <row r="105" spans="1:13" ht="12" x14ac:dyDescent="0.2">
      <c r="A105" s="37" t="s">
        <v>29</v>
      </c>
      <c r="B105" t="s">
        <v>113</v>
      </c>
      <c r="C105" s="16">
        <v>1966371.36</v>
      </c>
      <c r="D105" s="38">
        <v>15.309347000000001</v>
      </c>
      <c r="E105" s="16">
        <v>301038.613755</v>
      </c>
      <c r="F105" s="16">
        <v>1665332.746245</v>
      </c>
      <c r="G105" s="16">
        <v>304022.75</v>
      </c>
      <c r="H105" s="16">
        <v>-2984.1362450000001</v>
      </c>
      <c r="I105" s="16">
        <v>-9566.1858680000005</v>
      </c>
      <c r="J105" s="16">
        <v>4061.153577</v>
      </c>
      <c r="K105" s="16">
        <v>1367.5724230000001</v>
      </c>
      <c r="L105" s="16">
        <v>1153.3236219999999</v>
      </c>
      <c r="M105" s="39">
        <v>9.9999999999999995E-7</v>
      </c>
    </row>
    <row r="106" spans="1:13" ht="12" x14ac:dyDescent="0.2">
      <c r="A106" s="37" t="s">
        <v>29</v>
      </c>
      <c r="B106" t="s">
        <v>114</v>
      </c>
      <c r="C106" s="16">
        <v>124946.64</v>
      </c>
      <c r="D106" s="38">
        <v>-0.91801699999999997</v>
      </c>
      <c r="E106" s="16">
        <v>-1147.0319629999999</v>
      </c>
      <c r="F106" s="16">
        <v>126093.671963</v>
      </c>
      <c r="G106" s="16">
        <v>-1061.69</v>
      </c>
      <c r="H106" s="16">
        <v>-85.341963000000007</v>
      </c>
      <c r="I106" s="16">
        <v>162.27830399999999</v>
      </c>
      <c r="J106" s="16">
        <v>-245.94214199999999</v>
      </c>
      <c r="K106" s="16">
        <v>-22.948260999999999</v>
      </c>
      <c r="L106" s="16">
        <v>25.34516</v>
      </c>
      <c r="M106" s="39">
        <v>-4.075024</v>
      </c>
    </row>
    <row r="107" spans="1:13" ht="12" x14ac:dyDescent="0.2">
      <c r="A107" s="37" t="s">
        <v>29</v>
      </c>
      <c r="B107" t="s">
        <v>115</v>
      </c>
      <c r="C107" s="16">
        <v>1620.95</v>
      </c>
      <c r="D107" s="38">
        <v>6.4006999999999994E-2</v>
      </c>
      <c r="E107" s="16">
        <v>1.0375289999999999</v>
      </c>
      <c r="F107" s="16">
        <v>1619.9124710000001</v>
      </c>
      <c r="G107" s="16">
        <v>0</v>
      </c>
      <c r="H107" s="16">
        <v>1.0375289999999999</v>
      </c>
      <c r="I107" s="16">
        <v>-2.2599999999999999E-4</v>
      </c>
      <c r="J107" s="16">
        <v>-6.0000000000000002E-6</v>
      </c>
      <c r="K107" s="16">
        <v>0.768679</v>
      </c>
      <c r="L107" s="16">
        <v>0.26908300000000002</v>
      </c>
      <c r="M107" s="39">
        <v>-9.9999999999999995E-7</v>
      </c>
    </row>
    <row r="108" spans="1:13" ht="12" x14ac:dyDescent="0.2">
      <c r="A108" s="37" t="s">
        <v>29</v>
      </c>
      <c r="B108" t="s">
        <v>116</v>
      </c>
      <c r="C108" s="16">
        <v>319.02999999999997</v>
      </c>
      <c r="D108" s="38">
        <v>-832.421651</v>
      </c>
      <c r="E108" s="16">
        <v>-2655.6747949999999</v>
      </c>
      <c r="F108" s="16">
        <v>2974.7047950000001</v>
      </c>
      <c r="G108" s="16">
        <v>-681.37</v>
      </c>
      <c r="H108" s="16">
        <v>-1974.304795</v>
      </c>
      <c r="I108" s="16">
        <v>311.41093000000001</v>
      </c>
      <c r="J108" s="16">
        <v>-2749.4840789999998</v>
      </c>
      <c r="K108" s="16">
        <v>1.6063210000000001</v>
      </c>
      <c r="L108" s="16">
        <v>462.16203300000001</v>
      </c>
      <c r="M108" s="39">
        <v>0</v>
      </c>
    </row>
    <row r="109" spans="1:13" ht="12" x14ac:dyDescent="0.2">
      <c r="A109" s="37" t="s">
        <v>29</v>
      </c>
      <c r="B109" t="s">
        <v>117</v>
      </c>
      <c r="C109" s="16">
        <v>3565.46</v>
      </c>
      <c r="D109" s="38">
        <v>19.636831999999998</v>
      </c>
      <c r="E109" s="16">
        <v>700.14338199999997</v>
      </c>
      <c r="F109" s="16">
        <v>2865.3166179999998</v>
      </c>
      <c r="G109" s="16">
        <v>732.8</v>
      </c>
      <c r="H109" s="16">
        <v>-32.656618000000002</v>
      </c>
      <c r="I109" s="16">
        <v>-32.334322</v>
      </c>
      <c r="J109" s="16">
        <v>-1.779555</v>
      </c>
      <c r="K109" s="16">
        <v>1.0163629999999999</v>
      </c>
      <c r="L109" s="16">
        <v>0.44089600000000001</v>
      </c>
      <c r="M109" s="39">
        <v>0</v>
      </c>
    </row>
    <row r="110" spans="1:13" ht="12" x14ac:dyDescent="0.2">
      <c r="A110" s="37" t="s">
        <v>30</v>
      </c>
      <c r="B110" t="s">
        <v>113</v>
      </c>
      <c r="C110" s="16">
        <v>974142.27</v>
      </c>
      <c r="D110" s="38">
        <v>15.309347000000001</v>
      </c>
      <c r="E110" s="16">
        <v>149134.819865</v>
      </c>
      <c r="F110" s="16">
        <v>825007.45013500005</v>
      </c>
      <c r="G110" s="16">
        <v>208681.43</v>
      </c>
      <c r="H110" s="16">
        <v>-59546.610135000003</v>
      </c>
      <c r="I110" s="16">
        <v>-62807.363870000001</v>
      </c>
      <c r="J110" s="16">
        <v>2011.8994029999999</v>
      </c>
      <c r="K110" s="16">
        <v>677.49669900000004</v>
      </c>
      <c r="L110" s="16">
        <v>571.35763599999996</v>
      </c>
      <c r="M110" s="39">
        <v>-3.0000000000000001E-6</v>
      </c>
    </row>
    <row r="111" spans="1:13" ht="12" x14ac:dyDescent="0.2">
      <c r="A111" s="37" t="s">
        <v>30</v>
      </c>
      <c r="B111" t="s">
        <v>114</v>
      </c>
      <c r="C111" s="16">
        <v>91014.93</v>
      </c>
      <c r="D111" s="38">
        <v>-0.91801699999999997</v>
      </c>
      <c r="E111" s="16">
        <v>-835.53294300000005</v>
      </c>
      <c r="F111" s="16">
        <v>91850.462943000006</v>
      </c>
      <c r="G111" s="16">
        <v>242.7</v>
      </c>
      <c r="H111" s="16">
        <v>-1078.232943</v>
      </c>
      <c r="I111" s="16">
        <v>-899.01371500000005</v>
      </c>
      <c r="J111" s="16">
        <v>-177.99683099999999</v>
      </c>
      <c r="K111" s="16">
        <v>-16.716211000000001</v>
      </c>
      <c r="L111" s="16">
        <v>18.462185000000002</v>
      </c>
      <c r="M111" s="39">
        <v>-2.9683709999999999</v>
      </c>
    </row>
    <row r="112" spans="1:13" ht="12" x14ac:dyDescent="0.2">
      <c r="A112" s="37" t="s">
        <v>30</v>
      </c>
      <c r="B112" t="s">
        <v>115</v>
      </c>
      <c r="C112" s="16">
        <v>738.63</v>
      </c>
      <c r="D112" s="38">
        <v>6.4006999999999994E-2</v>
      </c>
      <c r="E112" s="16">
        <v>0.472779</v>
      </c>
      <c r="F112" s="16">
        <v>738.15722100000005</v>
      </c>
      <c r="G112" s="16">
        <v>0</v>
      </c>
      <c r="H112" s="16">
        <v>0.472779</v>
      </c>
      <c r="I112" s="16">
        <v>-1.03E-4</v>
      </c>
      <c r="J112" s="16">
        <v>-3.0000000000000001E-6</v>
      </c>
      <c r="K112" s="16">
        <v>0.35027000000000003</v>
      </c>
      <c r="L112" s="16">
        <v>0.122615</v>
      </c>
      <c r="M112" s="39">
        <v>0</v>
      </c>
    </row>
    <row r="113" spans="1:13" ht="12" x14ac:dyDescent="0.2">
      <c r="A113" s="37" t="s">
        <v>30</v>
      </c>
      <c r="B113" t="s">
        <v>116</v>
      </c>
      <c r="C113" s="16">
        <v>190</v>
      </c>
      <c r="D113" s="38">
        <v>-832.421651</v>
      </c>
      <c r="E113" s="16">
        <v>-1581.601138</v>
      </c>
      <c r="F113" s="16">
        <v>1771.601138</v>
      </c>
      <c r="G113" s="16">
        <v>-702.85</v>
      </c>
      <c r="H113" s="16">
        <v>-878.75113799999997</v>
      </c>
      <c r="I113" s="16">
        <v>482.51892400000003</v>
      </c>
      <c r="J113" s="16">
        <v>-1637.469752</v>
      </c>
      <c r="K113" s="16">
        <v>0.95665299999999998</v>
      </c>
      <c r="L113" s="16">
        <v>275.24303800000001</v>
      </c>
      <c r="M113" s="39">
        <v>-9.9999999999999995E-7</v>
      </c>
    </row>
    <row r="114" spans="1:13" ht="12" x14ac:dyDescent="0.2">
      <c r="A114" s="37" t="s">
        <v>30</v>
      </c>
      <c r="B114" t="s">
        <v>117</v>
      </c>
      <c r="C114" s="16">
        <v>1402.13</v>
      </c>
      <c r="D114" s="38">
        <v>19.636831999999998</v>
      </c>
      <c r="E114" s="16">
        <v>275.33390900000001</v>
      </c>
      <c r="F114" s="16">
        <v>1126.7960909999999</v>
      </c>
      <c r="G114" s="16">
        <v>282.61</v>
      </c>
      <c r="H114" s="16">
        <v>-7.2760910000000001</v>
      </c>
      <c r="I114" s="16">
        <v>-7.1493469999999997</v>
      </c>
      <c r="J114" s="16">
        <v>-0.69981599999999999</v>
      </c>
      <c r="K114" s="16">
        <v>0.39968900000000002</v>
      </c>
      <c r="L114" s="16">
        <v>0.17338400000000001</v>
      </c>
      <c r="M114" s="39">
        <v>-9.9999999999999995E-7</v>
      </c>
    </row>
    <row r="115" spans="1:13" ht="12" x14ac:dyDescent="0.2">
      <c r="A115" s="37" t="s">
        <v>31</v>
      </c>
      <c r="B115" t="s">
        <v>113</v>
      </c>
      <c r="C115" s="16">
        <v>100275.89</v>
      </c>
      <c r="D115" s="38">
        <v>15.309347000000001</v>
      </c>
      <c r="E115" s="16">
        <v>15351.583903999999</v>
      </c>
      <c r="F115" s="16">
        <v>84924.306096</v>
      </c>
      <c r="G115" s="16">
        <v>17235.099999999999</v>
      </c>
      <c r="H115" s="16">
        <v>-1883.5160960000001</v>
      </c>
      <c r="I115" s="16">
        <v>-2219.1703360000001</v>
      </c>
      <c r="J115" s="16">
        <v>207.100143</v>
      </c>
      <c r="K115" s="16">
        <v>69.739900000000006</v>
      </c>
      <c r="L115" s="16">
        <v>58.814197</v>
      </c>
      <c r="M115" s="39">
        <v>0</v>
      </c>
    </row>
    <row r="116" spans="1:13" ht="12" x14ac:dyDescent="0.2">
      <c r="A116" s="37" t="s">
        <v>31</v>
      </c>
      <c r="B116" t="s">
        <v>114</v>
      </c>
      <c r="C116" s="16">
        <v>1709.44</v>
      </c>
      <c r="D116" s="38">
        <v>-0.91801699999999997</v>
      </c>
      <c r="E116" s="16">
        <v>-15.692958000000001</v>
      </c>
      <c r="F116" s="16">
        <v>1725.1329579999999</v>
      </c>
      <c r="G116" s="16">
        <v>-13.27</v>
      </c>
      <c r="H116" s="16">
        <v>-2.4229579999999999</v>
      </c>
      <c r="I116" s="16">
        <v>0.96632499999999999</v>
      </c>
      <c r="J116" s="16">
        <v>-3.3663240000000001</v>
      </c>
      <c r="K116" s="16">
        <v>-0.31396299999999999</v>
      </c>
      <c r="L116" s="16">
        <v>0.34675600000000001</v>
      </c>
      <c r="M116" s="39">
        <v>-5.5752000000000003E-2</v>
      </c>
    </row>
    <row r="117" spans="1:13" ht="12" x14ac:dyDescent="0.2">
      <c r="A117" s="37" t="s">
        <v>31</v>
      </c>
      <c r="B117" t="s">
        <v>115</v>
      </c>
      <c r="C117" s="16">
        <v>10.26</v>
      </c>
      <c r="D117" s="38">
        <v>6.4006999999999994E-2</v>
      </c>
      <c r="E117" s="16">
        <v>6.5669999999999999E-3</v>
      </c>
      <c r="F117" s="16">
        <v>10.253432999999999</v>
      </c>
      <c r="G117" s="16">
        <v>0</v>
      </c>
      <c r="H117" s="16">
        <v>6.5669999999999999E-3</v>
      </c>
      <c r="I117" s="16">
        <v>-9.9999999999999995E-7</v>
      </c>
      <c r="J117" s="16">
        <v>0</v>
      </c>
      <c r="K117" s="16">
        <v>4.8650000000000004E-3</v>
      </c>
      <c r="L117" s="16">
        <v>1.7030000000000001E-3</v>
      </c>
      <c r="M117" s="39">
        <v>0</v>
      </c>
    </row>
    <row r="118" spans="1:13" ht="12" x14ac:dyDescent="0.2">
      <c r="A118" s="37" t="s">
        <v>31</v>
      </c>
      <c r="B118" t="s">
        <v>116</v>
      </c>
      <c r="C118" s="16">
        <v>2.95</v>
      </c>
      <c r="D118" s="38">
        <v>-832.421651</v>
      </c>
      <c r="E118" s="16">
        <v>-24.556439000000001</v>
      </c>
      <c r="F118" s="16">
        <v>27.506439</v>
      </c>
      <c r="G118" s="16">
        <v>-3.19</v>
      </c>
      <c r="H118" s="16">
        <v>-21.366439</v>
      </c>
      <c r="I118" s="16">
        <v>-0.23093</v>
      </c>
      <c r="J118" s="16">
        <v>-25.423871999999999</v>
      </c>
      <c r="K118" s="16">
        <v>1.4853E-2</v>
      </c>
      <c r="L118" s="16">
        <v>4.2735099999999999</v>
      </c>
      <c r="M118" s="39">
        <v>0</v>
      </c>
    </row>
    <row r="119" spans="1:13" ht="12" x14ac:dyDescent="0.2">
      <c r="A119" s="37" t="s">
        <v>31</v>
      </c>
      <c r="B119" t="s">
        <v>117</v>
      </c>
      <c r="C119" s="16">
        <v>364.78</v>
      </c>
      <c r="D119" s="38">
        <v>19.636831999999998</v>
      </c>
      <c r="E119" s="16">
        <v>71.631235000000004</v>
      </c>
      <c r="F119" s="16">
        <v>293.14876500000003</v>
      </c>
      <c r="G119" s="16">
        <v>74.91</v>
      </c>
      <c r="H119" s="16">
        <v>-3.2787649999999999</v>
      </c>
      <c r="I119" s="16">
        <v>-3.2457910000000001</v>
      </c>
      <c r="J119" s="16">
        <v>-0.182065</v>
      </c>
      <c r="K119" s="16">
        <v>0.10398300000000001</v>
      </c>
      <c r="L119" s="16">
        <v>4.5108000000000002E-2</v>
      </c>
      <c r="M119" s="39">
        <v>0</v>
      </c>
    </row>
    <row r="120" spans="1:13" ht="12" x14ac:dyDescent="0.2">
      <c r="A120" s="37" t="s">
        <v>32</v>
      </c>
      <c r="B120" t="s">
        <v>113</v>
      </c>
      <c r="C120" s="16">
        <v>3488463.94</v>
      </c>
      <c r="D120" s="38">
        <v>15.309347000000001</v>
      </c>
      <c r="E120" s="16">
        <v>534061.04767</v>
      </c>
      <c r="F120" s="16">
        <v>2954402.8923300002</v>
      </c>
      <c r="G120" s="16">
        <v>548829.56000000006</v>
      </c>
      <c r="H120" s="16">
        <v>-14768.51233</v>
      </c>
      <c r="I120" s="16">
        <v>-26445.473880000001</v>
      </c>
      <c r="J120" s="16">
        <v>7204.7366519999996</v>
      </c>
      <c r="K120" s="16">
        <v>2426.1577349999998</v>
      </c>
      <c r="L120" s="16">
        <v>2046.0671609999999</v>
      </c>
      <c r="M120" s="39">
        <v>1.9999999999999999E-6</v>
      </c>
    </row>
    <row r="121" spans="1:13" ht="12" x14ac:dyDescent="0.2">
      <c r="A121" s="37" t="s">
        <v>32</v>
      </c>
      <c r="B121" t="s">
        <v>114</v>
      </c>
      <c r="C121" s="16">
        <v>2150.89</v>
      </c>
      <c r="D121" s="38">
        <v>-0.91801699999999997</v>
      </c>
      <c r="E121" s="16">
        <v>-19.745546000000001</v>
      </c>
      <c r="F121" s="16">
        <v>2170.635546</v>
      </c>
      <c r="G121" s="16">
        <v>43.02</v>
      </c>
      <c r="H121" s="16">
        <v>-62.765546000000001</v>
      </c>
      <c r="I121" s="16">
        <v>-58.501005999999997</v>
      </c>
      <c r="J121" s="16">
        <v>-4.235652</v>
      </c>
      <c r="K121" s="16">
        <v>-0.395042</v>
      </c>
      <c r="L121" s="16">
        <v>0.436303</v>
      </c>
      <c r="M121" s="39">
        <v>-7.0149000000000003E-2</v>
      </c>
    </row>
    <row r="122" spans="1:13" ht="12" x14ac:dyDescent="0.2">
      <c r="A122" s="37" t="s">
        <v>32</v>
      </c>
      <c r="B122" t="s">
        <v>116</v>
      </c>
      <c r="C122" s="16">
        <v>0.33</v>
      </c>
      <c r="D122" s="38">
        <v>-832.421651</v>
      </c>
      <c r="E122" s="16">
        <v>-2.746991</v>
      </c>
      <c r="F122" s="16">
        <v>3.076991</v>
      </c>
      <c r="G122" s="16">
        <v>-1.74</v>
      </c>
      <c r="H122" s="16">
        <v>-1.006991</v>
      </c>
      <c r="I122" s="16">
        <v>1.3573200000000001</v>
      </c>
      <c r="J122" s="16">
        <v>-2.8440259999999999</v>
      </c>
      <c r="K122" s="16">
        <v>1.6620000000000001E-3</v>
      </c>
      <c r="L122" s="16">
        <v>0.47805399999999998</v>
      </c>
      <c r="M122" s="39">
        <v>-9.9999999999999995E-7</v>
      </c>
    </row>
    <row r="123" spans="1:13" ht="12" x14ac:dyDescent="0.2">
      <c r="A123" s="37" t="s">
        <v>32</v>
      </c>
      <c r="B123" t="s">
        <v>117</v>
      </c>
      <c r="C123" s="16">
        <v>917.5</v>
      </c>
      <c r="D123" s="38">
        <v>19.636831999999998</v>
      </c>
      <c r="E123" s="16">
        <v>180.16793200000001</v>
      </c>
      <c r="F123" s="16">
        <v>737.33206800000005</v>
      </c>
      <c r="G123" s="16">
        <v>176.34</v>
      </c>
      <c r="H123" s="16">
        <v>3.8279320000000001</v>
      </c>
      <c r="I123" s="16">
        <v>3.9108679999999998</v>
      </c>
      <c r="J123" s="16">
        <v>-0.45793299999999998</v>
      </c>
      <c r="K123" s="16">
        <v>0.26154100000000002</v>
      </c>
      <c r="L123" s="16">
        <v>0.113456</v>
      </c>
      <c r="M123" s="39">
        <v>0</v>
      </c>
    </row>
    <row r="124" spans="1:13" ht="12" x14ac:dyDescent="0.2">
      <c r="A124" s="37" t="s">
        <v>33</v>
      </c>
      <c r="B124" t="s">
        <v>113</v>
      </c>
      <c r="C124" s="16">
        <v>1073234.98</v>
      </c>
      <c r="D124" s="38">
        <v>15.309347000000001</v>
      </c>
      <c r="E124" s="16">
        <v>164305.26663699999</v>
      </c>
      <c r="F124" s="16">
        <v>908929.71336299996</v>
      </c>
      <c r="G124" s="16">
        <v>169605.7</v>
      </c>
      <c r="H124" s="16">
        <v>-5300.4333630000001</v>
      </c>
      <c r="I124" s="16">
        <v>-8892.8808719999997</v>
      </c>
      <c r="J124" s="16">
        <v>2216.5559199999998</v>
      </c>
      <c r="K124" s="16">
        <v>746.41372000000001</v>
      </c>
      <c r="L124" s="16">
        <v>629.47786900000006</v>
      </c>
      <c r="M124" s="39">
        <v>0</v>
      </c>
    </row>
    <row r="125" spans="1:13" ht="12" x14ac:dyDescent="0.2">
      <c r="A125" s="37" t="s">
        <v>33</v>
      </c>
      <c r="B125" t="s">
        <v>114</v>
      </c>
      <c r="C125" s="16">
        <v>87565.67</v>
      </c>
      <c r="D125" s="38">
        <v>-0.91801699999999997</v>
      </c>
      <c r="E125" s="16">
        <v>-803.86813400000005</v>
      </c>
      <c r="F125" s="16">
        <v>88369.538134000002</v>
      </c>
      <c r="G125" s="16">
        <v>-312.69</v>
      </c>
      <c r="H125" s="16">
        <v>-491.178134</v>
      </c>
      <c r="I125" s="16">
        <v>-318.67174899999998</v>
      </c>
      <c r="J125" s="16">
        <v>-171.33031399999999</v>
      </c>
      <c r="K125" s="16">
        <v>-16.082704</v>
      </c>
      <c r="L125" s="16">
        <v>17.762509999999999</v>
      </c>
      <c r="M125" s="39">
        <v>-2.855877</v>
      </c>
    </row>
    <row r="126" spans="1:13" ht="12" x14ac:dyDescent="0.2">
      <c r="A126" s="37" t="s">
        <v>33</v>
      </c>
      <c r="B126" t="s">
        <v>115</v>
      </c>
      <c r="C126" s="16">
        <v>674.19</v>
      </c>
      <c r="D126" s="38">
        <v>6.4006999999999994E-2</v>
      </c>
      <c r="E126" s="16">
        <v>0.43153200000000003</v>
      </c>
      <c r="F126" s="16">
        <v>673.75846799999999</v>
      </c>
      <c r="G126" s="16">
        <v>0</v>
      </c>
      <c r="H126" s="16">
        <v>0.43153200000000003</v>
      </c>
      <c r="I126" s="16">
        <v>-9.3999999999999994E-5</v>
      </c>
      <c r="J126" s="16">
        <v>-3.0000000000000001E-6</v>
      </c>
      <c r="K126" s="16">
        <v>0.31971100000000002</v>
      </c>
      <c r="L126" s="16">
        <v>0.111918</v>
      </c>
      <c r="M126" s="39">
        <v>0</v>
      </c>
    </row>
    <row r="127" spans="1:13" ht="12" x14ac:dyDescent="0.2">
      <c r="A127" s="37" t="s">
        <v>33</v>
      </c>
      <c r="B127" t="s">
        <v>116</v>
      </c>
      <c r="C127" s="16">
        <v>150.91</v>
      </c>
      <c r="D127" s="38">
        <v>-832.421651</v>
      </c>
      <c r="E127" s="16">
        <v>-1256.2075139999999</v>
      </c>
      <c r="F127" s="16">
        <v>1407.117514</v>
      </c>
      <c r="G127" s="16">
        <v>-336.39</v>
      </c>
      <c r="H127" s="16">
        <v>-919.81751399999996</v>
      </c>
      <c r="I127" s="16">
        <v>161.38914299999999</v>
      </c>
      <c r="J127" s="16">
        <v>-1300.5818959999999</v>
      </c>
      <c r="K127" s="16">
        <v>0.75983400000000001</v>
      </c>
      <c r="L127" s="16">
        <v>218.61540400000001</v>
      </c>
      <c r="M127" s="39">
        <v>9.9999999999999995E-7</v>
      </c>
    </row>
    <row r="128" spans="1:13" ht="12" x14ac:dyDescent="0.2">
      <c r="A128" s="37" t="s">
        <v>33</v>
      </c>
      <c r="B128" t="s">
        <v>117</v>
      </c>
      <c r="C128" s="16">
        <v>665.66</v>
      </c>
      <c r="D128" s="38">
        <v>19.636831999999998</v>
      </c>
      <c r="E128" s="16">
        <v>130.71453399999999</v>
      </c>
      <c r="F128" s="16">
        <v>534.94546600000001</v>
      </c>
      <c r="G128" s="16">
        <v>135.68</v>
      </c>
      <c r="H128" s="16">
        <v>-4.9654660000000002</v>
      </c>
      <c r="I128" s="16">
        <v>-4.9052939999999996</v>
      </c>
      <c r="J128" s="16">
        <v>-0.332237</v>
      </c>
      <c r="K128" s="16">
        <v>0.189752</v>
      </c>
      <c r="L128" s="16">
        <v>8.2313999999999998E-2</v>
      </c>
      <c r="M128" s="39">
        <v>-9.9999999999999995E-7</v>
      </c>
    </row>
    <row r="129" spans="1:13" ht="12" x14ac:dyDescent="0.2">
      <c r="A129" s="37" t="s">
        <v>34</v>
      </c>
      <c r="B129" t="s">
        <v>113</v>
      </c>
      <c r="C129" s="16">
        <v>103974.93</v>
      </c>
      <c r="D129" s="38">
        <v>15.309347000000001</v>
      </c>
      <c r="E129" s="16">
        <v>15917.882771000001</v>
      </c>
      <c r="F129" s="16">
        <v>88057.047229000003</v>
      </c>
      <c r="G129" s="16">
        <v>16819.46</v>
      </c>
      <c r="H129" s="16">
        <v>-901.57722899999999</v>
      </c>
      <c r="I129" s="16">
        <v>-1249.6132930000001</v>
      </c>
      <c r="J129" s="16">
        <v>214.73978299999999</v>
      </c>
      <c r="K129" s="16">
        <v>72.312509000000006</v>
      </c>
      <c r="L129" s="16">
        <v>60.983772000000002</v>
      </c>
      <c r="M129" s="39">
        <v>0</v>
      </c>
    </row>
    <row r="130" spans="1:13" ht="12" x14ac:dyDescent="0.2">
      <c r="A130" s="37" t="s">
        <v>34</v>
      </c>
      <c r="B130" t="s">
        <v>114</v>
      </c>
      <c r="C130" s="16">
        <v>9009.94</v>
      </c>
      <c r="D130" s="38">
        <v>-0.91801699999999997</v>
      </c>
      <c r="E130" s="16">
        <v>-82.712822000000003</v>
      </c>
      <c r="F130" s="16">
        <v>9092.652822</v>
      </c>
      <c r="G130" s="16">
        <v>-38.44</v>
      </c>
      <c r="H130" s="16">
        <v>-44.272821999999998</v>
      </c>
      <c r="I130" s="16">
        <v>-26.488616</v>
      </c>
      <c r="J130" s="16">
        <v>-17.663195999999999</v>
      </c>
      <c r="K130" s="16">
        <v>-1.654806</v>
      </c>
      <c r="L130" s="16">
        <v>1.827647</v>
      </c>
      <c r="M130" s="39">
        <v>-0.29385099999999997</v>
      </c>
    </row>
    <row r="131" spans="1:13" ht="12" x14ac:dyDescent="0.2">
      <c r="A131" s="37" t="s">
        <v>34</v>
      </c>
      <c r="B131" t="s">
        <v>115</v>
      </c>
      <c r="C131" s="16">
        <v>37.880000000000003</v>
      </c>
      <c r="D131" s="38">
        <v>6.4006999999999994E-2</v>
      </c>
      <c r="E131" s="16">
        <v>2.4246E-2</v>
      </c>
      <c r="F131" s="16">
        <v>37.855753999999997</v>
      </c>
      <c r="G131" s="16">
        <v>0</v>
      </c>
      <c r="H131" s="16">
        <v>2.4246E-2</v>
      </c>
      <c r="I131" s="16">
        <v>-6.0000000000000002E-6</v>
      </c>
      <c r="J131" s="16">
        <v>0</v>
      </c>
      <c r="K131" s="16">
        <v>1.7963E-2</v>
      </c>
      <c r="L131" s="16">
        <v>6.2880000000000002E-3</v>
      </c>
      <c r="M131" s="39">
        <v>9.9999999999999995E-7</v>
      </c>
    </row>
    <row r="132" spans="1:13" ht="12" x14ac:dyDescent="0.2">
      <c r="A132" s="37" t="s">
        <v>34</v>
      </c>
      <c r="B132" t="s">
        <v>116</v>
      </c>
      <c r="C132" s="16">
        <v>28</v>
      </c>
      <c r="D132" s="38">
        <v>-832.421651</v>
      </c>
      <c r="E132" s="16">
        <v>-233.07806299999999</v>
      </c>
      <c r="F132" s="16">
        <v>261.07806299999999</v>
      </c>
      <c r="G132" s="16">
        <v>-53.65</v>
      </c>
      <c r="H132" s="16">
        <v>-179.42806300000001</v>
      </c>
      <c r="I132" s="16">
        <v>21.180157000000001</v>
      </c>
      <c r="J132" s="16">
        <v>-241.31133199999999</v>
      </c>
      <c r="K132" s="16">
        <v>0.14097999999999999</v>
      </c>
      <c r="L132" s="16">
        <v>40.562131999999998</v>
      </c>
      <c r="M132" s="39">
        <v>0</v>
      </c>
    </row>
    <row r="133" spans="1:13" ht="12" x14ac:dyDescent="0.2">
      <c r="A133" s="37" t="s">
        <v>34</v>
      </c>
      <c r="B133" t="s">
        <v>117</v>
      </c>
      <c r="C133" s="16">
        <v>14463.74</v>
      </c>
      <c r="D133" s="38">
        <v>19.636831999999998</v>
      </c>
      <c r="E133" s="16">
        <v>2840.220292</v>
      </c>
      <c r="F133" s="16">
        <v>11623.519708</v>
      </c>
      <c r="G133" s="16">
        <v>2959.34</v>
      </c>
      <c r="H133" s="16">
        <v>-119.119708</v>
      </c>
      <c r="I133" s="16">
        <v>-117.812275</v>
      </c>
      <c r="J133" s="16">
        <v>-7.2189889999999997</v>
      </c>
      <c r="K133" s="16">
        <v>4.1230060000000002</v>
      </c>
      <c r="L133" s="16">
        <v>1.7885500000000001</v>
      </c>
      <c r="M133" s="39">
        <v>0</v>
      </c>
    </row>
    <row r="134" spans="1:13" ht="12" x14ac:dyDescent="0.2">
      <c r="A134" s="37" t="s">
        <v>8</v>
      </c>
      <c r="B134" t="s">
        <v>113</v>
      </c>
      <c r="C134" s="16">
        <v>269168.15999999997</v>
      </c>
      <c r="D134" s="38">
        <v>15.309347000000001</v>
      </c>
      <c r="E134" s="16">
        <v>41207.887482999999</v>
      </c>
      <c r="F134" s="16">
        <v>227960.272517</v>
      </c>
      <c r="G134" s="16">
        <v>42346.86</v>
      </c>
      <c r="H134" s="16">
        <v>-1138.9725169999999</v>
      </c>
      <c r="I134" s="16">
        <v>-2039.9611199999999</v>
      </c>
      <c r="J134" s="16">
        <v>555.91393300000004</v>
      </c>
      <c r="K134" s="16">
        <v>187.20113599999999</v>
      </c>
      <c r="L134" s="16">
        <v>157.873535</v>
      </c>
      <c r="M134" s="39">
        <v>-9.9999999999999995E-7</v>
      </c>
    </row>
    <row r="135" spans="1:13" ht="12" x14ac:dyDescent="0.2">
      <c r="A135" s="37" t="s">
        <v>35</v>
      </c>
      <c r="B135" t="s">
        <v>113</v>
      </c>
      <c r="C135" s="16">
        <v>63677.36</v>
      </c>
      <c r="D135" s="38">
        <v>15.309347000000001</v>
      </c>
      <c r="E135" s="16">
        <v>9748.5879690000002</v>
      </c>
      <c r="F135" s="16">
        <v>53928.772031</v>
      </c>
      <c r="G135" s="16">
        <v>9289.0300000000007</v>
      </c>
      <c r="H135" s="16">
        <v>459.55796900000001</v>
      </c>
      <c r="I135" s="16">
        <v>246.41026299999999</v>
      </c>
      <c r="J135" s="16">
        <v>131.51307199999999</v>
      </c>
      <c r="K135" s="16">
        <v>44.286346000000002</v>
      </c>
      <c r="L135" s="16">
        <v>37.348286999999999</v>
      </c>
      <c r="M135" s="39">
        <v>9.9999999999999995E-7</v>
      </c>
    </row>
    <row r="136" spans="1:13" ht="12" x14ac:dyDescent="0.2">
      <c r="A136" s="37" t="s">
        <v>35</v>
      </c>
      <c r="B136" t="s">
        <v>114</v>
      </c>
      <c r="C136" s="16">
        <v>6729.54</v>
      </c>
      <c r="D136" s="38">
        <v>-0.91801699999999997</v>
      </c>
      <c r="E136" s="16">
        <v>-61.778351999999998</v>
      </c>
      <c r="F136" s="16">
        <v>6791.3183520000002</v>
      </c>
      <c r="G136" s="16">
        <v>-40.69</v>
      </c>
      <c r="H136" s="16">
        <v>-21.088352</v>
      </c>
      <c r="I136" s="16">
        <v>-7.839283</v>
      </c>
      <c r="J136" s="16">
        <v>-13.158687</v>
      </c>
      <c r="K136" s="16">
        <v>-1.235978</v>
      </c>
      <c r="L136" s="16">
        <v>1.365073</v>
      </c>
      <c r="M136" s="39">
        <v>-0.21947700000000001</v>
      </c>
    </row>
    <row r="137" spans="1:13" ht="12" x14ac:dyDescent="0.2">
      <c r="A137" s="37" t="s">
        <v>35</v>
      </c>
      <c r="B137" t="s">
        <v>115</v>
      </c>
      <c r="C137" s="16">
        <v>66.040000000000006</v>
      </c>
      <c r="D137" s="38">
        <v>6.4006999999999994E-2</v>
      </c>
      <c r="E137" s="16">
        <v>4.2270000000000002E-2</v>
      </c>
      <c r="F137" s="16">
        <v>65.997730000000004</v>
      </c>
      <c r="G137" s="16">
        <v>0</v>
      </c>
      <c r="H137" s="16">
        <v>4.2270000000000002E-2</v>
      </c>
      <c r="I137" s="16">
        <v>-1.0000000000000001E-5</v>
      </c>
      <c r="J137" s="16">
        <v>0</v>
      </c>
      <c r="K137" s="16">
        <v>3.1316999999999998E-2</v>
      </c>
      <c r="L137" s="16">
        <v>1.0963000000000001E-2</v>
      </c>
      <c r="M137" s="39">
        <v>0</v>
      </c>
    </row>
    <row r="138" spans="1:13" ht="12" x14ac:dyDescent="0.2">
      <c r="A138" s="37" t="s">
        <v>35</v>
      </c>
      <c r="B138" t="s">
        <v>116</v>
      </c>
      <c r="C138" s="16">
        <v>4.87</v>
      </c>
      <c r="D138" s="38">
        <v>-832.421651</v>
      </c>
      <c r="E138" s="16">
        <v>-40.538933999999998</v>
      </c>
      <c r="F138" s="16">
        <v>45.408934000000002</v>
      </c>
      <c r="G138" s="16">
        <v>-8.01</v>
      </c>
      <c r="H138" s="16">
        <v>-32.528934</v>
      </c>
      <c r="I138" s="16">
        <v>2.3625669999999999</v>
      </c>
      <c r="J138" s="16">
        <v>-41.970936000000002</v>
      </c>
      <c r="K138" s="16">
        <v>2.452E-2</v>
      </c>
      <c r="L138" s="16">
        <v>7.0549140000000001</v>
      </c>
      <c r="M138" s="39">
        <v>9.9999999999999995E-7</v>
      </c>
    </row>
    <row r="139" spans="1:13" ht="12" x14ac:dyDescent="0.2">
      <c r="A139" s="37" t="s">
        <v>35</v>
      </c>
      <c r="B139" t="s">
        <v>117</v>
      </c>
      <c r="C139" s="16">
        <v>4153.26</v>
      </c>
      <c r="D139" s="38">
        <v>19.636831999999998</v>
      </c>
      <c r="E139" s="16">
        <v>815.56867899999997</v>
      </c>
      <c r="F139" s="16">
        <v>3337.6913209999998</v>
      </c>
      <c r="G139" s="16">
        <v>843.96</v>
      </c>
      <c r="H139" s="16">
        <v>-28.391321000000001</v>
      </c>
      <c r="I139" s="16">
        <v>-28.015891</v>
      </c>
      <c r="J139" s="16">
        <v>-2.0729320000000002</v>
      </c>
      <c r="K139" s="16">
        <v>1.1839200000000001</v>
      </c>
      <c r="L139" s="16">
        <v>0.51358199999999998</v>
      </c>
      <c r="M139" s="39">
        <v>0</v>
      </c>
    </row>
    <row r="140" spans="1:13" ht="12" x14ac:dyDescent="0.2">
      <c r="A140" s="37" t="s">
        <v>36</v>
      </c>
      <c r="B140" t="s">
        <v>113</v>
      </c>
      <c r="C140" s="16">
        <v>4559866.5</v>
      </c>
      <c r="D140" s="38">
        <v>15.309347000000001</v>
      </c>
      <c r="E140" s="16">
        <v>698085.78277199995</v>
      </c>
      <c r="F140" s="16">
        <v>3861780.7172280001</v>
      </c>
      <c r="G140" s="16">
        <v>717433.11</v>
      </c>
      <c r="H140" s="16">
        <v>-19347.327227999998</v>
      </c>
      <c r="I140" s="16">
        <v>-34610.602610000002</v>
      </c>
      <c r="J140" s="16">
        <v>9417.5080689999995</v>
      </c>
      <c r="K140" s="16">
        <v>3171.297043</v>
      </c>
      <c r="L140" s="16">
        <v>2674.4702729999999</v>
      </c>
      <c r="M140" s="39">
        <v>-3.0000000000000001E-6</v>
      </c>
    </row>
    <row r="141" spans="1:13" ht="12" x14ac:dyDescent="0.2">
      <c r="A141" s="37" t="s">
        <v>36</v>
      </c>
      <c r="B141" t="s">
        <v>114</v>
      </c>
      <c r="C141" s="16">
        <v>432.88</v>
      </c>
      <c r="D141" s="38">
        <v>-0.91801699999999997</v>
      </c>
      <c r="E141" s="16">
        <v>-3.9739140000000002</v>
      </c>
      <c r="F141" s="16">
        <v>436.85391399999997</v>
      </c>
      <c r="G141" s="16">
        <v>8.27</v>
      </c>
      <c r="H141" s="16">
        <v>-12.243914</v>
      </c>
      <c r="I141" s="16">
        <v>-11.385649000000001</v>
      </c>
      <c r="J141" s="16">
        <v>-0.85245099999999996</v>
      </c>
      <c r="K141" s="16">
        <v>-7.9505000000000006E-2</v>
      </c>
      <c r="L141" s="16">
        <v>8.7808999999999998E-2</v>
      </c>
      <c r="M141" s="39">
        <v>-1.4118E-2</v>
      </c>
    </row>
    <row r="142" spans="1:13" ht="12" x14ac:dyDescent="0.2">
      <c r="A142" s="37" t="s">
        <v>36</v>
      </c>
      <c r="B142" t="s">
        <v>116</v>
      </c>
      <c r="C142" s="16">
        <v>2.5</v>
      </c>
      <c r="D142" s="38">
        <v>-832.421651</v>
      </c>
      <c r="E142" s="16">
        <v>-20.810541000000001</v>
      </c>
      <c r="F142" s="16">
        <v>23.310541000000001</v>
      </c>
      <c r="G142" s="16">
        <v>-12.87</v>
      </c>
      <c r="H142" s="16">
        <v>-7.9405409999999996</v>
      </c>
      <c r="I142" s="16">
        <v>9.9709070000000004</v>
      </c>
      <c r="J142" s="16">
        <v>-21.545655</v>
      </c>
      <c r="K142" s="16">
        <v>1.2588E-2</v>
      </c>
      <c r="L142" s="16">
        <v>3.6216189999999999</v>
      </c>
      <c r="M142" s="39">
        <v>0</v>
      </c>
    </row>
    <row r="143" spans="1:13" ht="12" x14ac:dyDescent="0.2">
      <c r="A143" s="37" t="s">
        <v>36</v>
      </c>
      <c r="B143" t="s">
        <v>117</v>
      </c>
      <c r="C143" s="16">
        <v>2125.7399999999998</v>
      </c>
      <c r="D143" s="38">
        <v>19.636831999999998</v>
      </c>
      <c r="E143" s="16">
        <v>417.42798800000003</v>
      </c>
      <c r="F143" s="16">
        <v>1708.3120120000001</v>
      </c>
      <c r="G143" s="16">
        <v>413.37</v>
      </c>
      <c r="H143" s="16">
        <v>4.0579879999999999</v>
      </c>
      <c r="I143" s="16">
        <v>4.2501420000000003</v>
      </c>
      <c r="J143" s="16">
        <v>-1.0609770000000001</v>
      </c>
      <c r="K143" s="16">
        <v>0.60595900000000003</v>
      </c>
      <c r="L143" s="16">
        <v>0.26286399999999999</v>
      </c>
      <c r="M143" s="39">
        <v>0</v>
      </c>
    </row>
    <row r="144" spans="1:13" ht="12" x14ac:dyDescent="0.2">
      <c r="A144" s="37" t="s">
        <v>37</v>
      </c>
      <c r="B144" t="s">
        <v>113</v>
      </c>
      <c r="C144" s="16">
        <v>3860008.82</v>
      </c>
      <c r="D144" s="38">
        <v>15.309347000000001</v>
      </c>
      <c r="E144" s="16">
        <v>590942.14240999997</v>
      </c>
      <c r="F144" s="16">
        <v>3269066.67759</v>
      </c>
      <c r="G144" s="16">
        <v>607288.01</v>
      </c>
      <c r="H144" s="16">
        <v>-16345.86759</v>
      </c>
      <c r="I144" s="16">
        <v>-29266.504099999998</v>
      </c>
      <c r="J144" s="16">
        <v>7972.0895790000004</v>
      </c>
      <c r="K144" s="16">
        <v>2684.5598570000002</v>
      </c>
      <c r="L144" s="16">
        <v>2263.9870799999999</v>
      </c>
      <c r="M144" s="39">
        <v>-6.0000000000000002E-6</v>
      </c>
    </row>
    <row r="145" spans="1:13" ht="12" x14ac:dyDescent="0.2">
      <c r="A145" s="37" t="s">
        <v>37</v>
      </c>
      <c r="B145" t="s">
        <v>114</v>
      </c>
      <c r="C145" s="16">
        <v>6914.2</v>
      </c>
      <c r="D145" s="38">
        <v>-0.91801699999999997</v>
      </c>
      <c r="E145" s="16">
        <v>-63.473562999999999</v>
      </c>
      <c r="F145" s="16">
        <v>6977.6735630000003</v>
      </c>
      <c r="G145" s="16">
        <v>-76.42</v>
      </c>
      <c r="H145" s="16">
        <v>12.946437</v>
      </c>
      <c r="I145" s="16">
        <v>26.655125000000002</v>
      </c>
      <c r="J145" s="16">
        <v>-13.615824999999999</v>
      </c>
      <c r="K145" s="16">
        <v>-1.2698929999999999</v>
      </c>
      <c r="L145" s="16">
        <v>1.402531</v>
      </c>
      <c r="M145" s="39">
        <v>-0.22550100000000001</v>
      </c>
    </row>
    <row r="146" spans="1:13" ht="12" x14ac:dyDescent="0.2">
      <c r="A146" s="37" t="s">
        <v>37</v>
      </c>
      <c r="B146" t="s">
        <v>115</v>
      </c>
      <c r="C146" s="16">
        <v>15.57</v>
      </c>
      <c r="D146" s="38">
        <v>6.4006999999999994E-2</v>
      </c>
      <c r="E146" s="16">
        <v>9.9659999999999992E-3</v>
      </c>
      <c r="F146" s="16">
        <v>15.560034</v>
      </c>
      <c r="G146" s="16">
        <v>0</v>
      </c>
      <c r="H146" s="16">
        <v>9.9659999999999992E-3</v>
      </c>
      <c r="I146" s="16">
        <v>-1.9999999999999999E-6</v>
      </c>
      <c r="J146" s="16">
        <v>0</v>
      </c>
      <c r="K146" s="16">
        <v>7.3839999999999999E-3</v>
      </c>
      <c r="L146" s="16">
        <v>2.5850000000000001E-3</v>
      </c>
      <c r="M146" s="39">
        <v>-9.9999999999999995E-7</v>
      </c>
    </row>
    <row r="147" spans="1:13" ht="12" x14ac:dyDescent="0.2">
      <c r="A147" s="37" t="s">
        <v>37</v>
      </c>
      <c r="B147" t="s">
        <v>116</v>
      </c>
      <c r="C147" s="16">
        <v>1.73</v>
      </c>
      <c r="D147" s="38">
        <v>-832.421651</v>
      </c>
      <c r="E147" s="16">
        <v>-14.400895</v>
      </c>
      <c r="F147" s="16">
        <v>16.130894999999999</v>
      </c>
      <c r="G147" s="16">
        <v>-0.77</v>
      </c>
      <c r="H147" s="16">
        <v>-13.630895000000001</v>
      </c>
      <c r="I147" s="16">
        <v>-1.236172</v>
      </c>
      <c r="J147" s="16">
        <v>-14.909592999999999</v>
      </c>
      <c r="K147" s="16">
        <v>8.711E-3</v>
      </c>
      <c r="L147" s="16">
        <v>2.5061599999999999</v>
      </c>
      <c r="M147" s="39">
        <v>-9.9999999999999995E-7</v>
      </c>
    </row>
    <row r="148" spans="1:13" ht="12" x14ac:dyDescent="0.2">
      <c r="A148" s="37" t="s">
        <v>37</v>
      </c>
      <c r="B148" t="s">
        <v>117</v>
      </c>
      <c r="C148" s="16">
        <v>23190.27</v>
      </c>
      <c r="D148" s="38">
        <v>19.636831999999998</v>
      </c>
      <c r="E148" s="16">
        <v>4553.8343080000004</v>
      </c>
      <c r="F148" s="16">
        <v>18636.435691999999</v>
      </c>
      <c r="G148" s="16">
        <v>4762.17</v>
      </c>
      <c r="H148" s="16">
        <v>-208.33569199999999</v>
      </c>
      <c r="I148" s="16">
        <v>-206.23943399999999</v>
      </c>
      <c r="J148" s="16">
        <v>-11.574483000000001</v>
      </c>
      <c r="K148" s="16">
        <v>6.6105739999999997</v>
      </c>
      <c r="L148" s="16">
        <v>2.8676499999999998</v>
      </c>
      <c r="M148" s="39">
        <v>9.9999999999999995E-7</v>
      </c>
    </row>
    <row r="149" spans="1:13" ht="12" x14ac:dyDescent="0.2">
      <c r="A149" s="37" t="s">
        <v>38</v>
      </c>
      <c r="B149" t="s">
        <v>113</v>
      </c>
      <c r="C149" s="16">
        <v>23973.63</v>
      </c>
      <c r="D149" s="38">
        <v>15.309347000000001</v>
      </c>
      <c r="E149" s="16">
        <v>3670.2061920000001</v>
      </c>
      <c r="F149" s="16">
        <v>20303.423808</v>
      </c>
      <c r="G149" s="16">
        <v>4397.45</v>
      </c>
      <c r="H149" s="16">
        <v>-727.24380799999994</v>
      </c>
      <c r="I149" s="16">
        <v>-807.49091899999996</v>
      </c>
      <c r="J149" s="16">
        <v>49.512821000000002</v>
      </c>
      <c r="K149" s="16">
        <v>16.673186000000001</v>
      </c>
      <c r="L149" s="16">
        <v>14.061105</v>
      </c>
      <c r="M149" s="39">
        <v>-9.9999999999999995E-7</v>
      </c>
    </row>
    <row r="150" spans="1:13" ht="12" x14ac:dyDescent="0.2">
      <c r="A150" s="37" t="s">
        <v>38</v>
      </c>
      <c r="B150" t="s">
        <v>114</v>
      </c>
      <c r="C150" s="16">
        <v>874.35</v>
      </c>
      <c r="D150" s="38">
        <v>-0.91801699999999997</v>
      </c>
      <c r="E150" s="16">
        <v>-8.0266859999999998</v>
      </c>
      <c r="F150" s="16">
        <v>882.37668599999995</v>
      </c>
      <c r="G150" s="16">
        <v>-4.7</v>
      </c>
      <c r="H150" s="16">
        <v>-3.326686</v>
      </c>
      <c r="I150" s="16">
        <v>-1.5997459999999999</v>
      </c>
      <c r="J150" s="16">
        <v>-1.7151970000000001</v>
      </c>
      <c r="K150" s="16">
        <v>-0.16058700000000001</v>
      </c>
      <c r="L150" s="16">
        <v>0.17735999999999999</v>
      </c>
      <c r="M150" s="39">
        <v>-2.8516E-2</v>
      </c>
    </row>
    <row r="151" spans="1:13" ht="12" x14ac:dyDescent="0.2">
      <c r="A151" s="37" t="s">
        <v>38</v>
      </c>
      <c r="B151" t="s">
        <v>115</v>
      </c>
      <c r="C151" s="16">
        <v>7.08</v>
      </c>
      <c r="D151" s="38">
        <v>6.4006999999999994E-2</v>
      </c>
      <c r="E151" s="16">
        <v>4.5319999999999996E-3</v>
      </c>
      <c r="F151" s="16">
        <v>7.0754679999999999</v>
      </c>
      <c r="G151" s="16">
        <v>0</v>
      </c>
      <c r="H151" s="16">
        <v>4.5319999999999996E-3</v>
      </c>
      <c r="I151" s="16">
        <v>-9.9999999999999995E-7</v>
      </c>
      <c r="J151" s="16">
        <v>0</v>
      </c>
      <c r="K151" s="16">
        <v>3.3570000000000002E-3</v>
      </c>
      <c r="L151" s="16">
        <v>1.175E-3</v>
      </c>
      <c r="M151" s="39">
        <v>9.9999999999999995E-7</v>
      </c>
    </row>
    <row r="152" spans="1:13" ht="12" x14ac:dyDescent="0.2">
      <c r="A152" s="37" t="s">
        <v>38</v>
      </c>
      <c r="B152" t="s">
        <v>116</v>
      </c>
      <c r="C152" s="16">
        <v>2.19</v>
      </c>
      <c r="D152" s="38">
        <v>-832.421651</v>
      </c>
      <c r="E152" s="16">
        <v>-18.230034</v>
      </c>
      <c r="F152" s="16">
        <v>20.420034000000001</v>
      </c>
      <c r="G152" s="16">
        <v>-4.41</v>
      </c>
      <c r="H152" s="16">
        <v>-13.820034</v>
      </c>
      <c r="I152" s="16">
        <v>1.8703939999999999</v>
      </c>
      <c r="J152" s="16">
        <v>-18.873992999999999</v>
      </c>
      <c r="K152" s="16">
        <v>1.1027E-2</v>
      </c>
      <c r="L152" s="16">
        <v>3.1725379999999999</v>
      </c>
      <c r="M152" s="39">
        <v>0</v>
      </c>
    </row>
    <row r="153" spans="1:13" ht="12" x14ac:dyDescent="0.2">
      <c r="A153" s="37" t="s">
        <v>38</v>
      </c>
      <c r="B153" t="s">
        <v>117</v>
      </c>
      <c r="C153" s="16">
        <v>130.6</v>
      </c>
      <c r="D153" s="38">
        <v>19.636831999999998</v>
      </c>
      <c r="E153" s="16">
        <v>25.645702</v>
      </c>
      <c r="F153" s="16">
        <v>104.95429799999999</v>
      </c>
      <c r="G153" s="16">
        <v>26.45</v>
      </c>
      <c r="H153" s="16">
        <v>-0.80429799999999996</v>
      </c>
      <c r="I153" s="16">
        <v>-0.79249199999999997</v>
      </c>
      <c r="J153" s="16">
        <v>-6.5184000000000006E-2</v>
      </c>
      <c r="K153" s="16">
        <v>3.7228999999999998E-2</v>
      </c>
      <c r="L153" s="16">
        <v>1.6150000000000001E-2</v>
      </c>
      <c r="M153" s="39">
        <v>-9.9999999999999995E-7</v>
      </c>
    </row>
    <row r="154" spans="1:13" ht="12" x14ac:dyDescent="0.2">
      <c r="A154" s="37" t="s">
        <v>39</v>
      </c>
      <c r="B154" t="s">
        <v>113</v>
      </c>
      <c r="C154" s="16">
        <v>5198354.01</v>
      </c>
      <c r="D154" s="38">
        <v>15.309347000000001</v>
      </c>
      <c r="E154" s="16">
        <v>795834.05088600004</v>
      </c>
      <c r="F154" s="16">
        <v>4402519.9591140002</v>
      </c>
      <c r="G154" s="16">
        <v>896189.52</v>
      </c>
      <c r="H154" s="16">
        <v>-100355.46911400001</v>
      </c>
      <c r="I154" s="16">
        <v>-117755.95849999999</v>
      </c>
      <c r="J154" s="16">
        <v>10736.178534000001</v>
      </c>
      <c r="K154" s="16">
        <v>3615.3524889999999</v>
      </c>
      <c r="L154" s="16">
        <v>3048.9584</v>
      </c>
      <c r="M154" s="39">
        <v>-3.6999999999999998E-5</v>
      </c>
    </row>
    <row r="155" spans="1:13" ht="12" x14ac:dyDescent="0.2">
      <c r="A155" s="37" t="s">
        <v>39</v>
      </c>
      <c r="B155" t="s">
        <v>114</v>
      </c>
      <c r="C155" s="16">
        <v>362521.52</v>
      </c>
      <c r="D155" s="38">
        <v>-0.91801699999999997</v>
      </c>
      <c r="E155" s="16">
        <v>-3328.0108260000002</v>
      </c>
      <c r="F155" s="16">
        <v>365849.53082599997</v>
      </c>
      <c r="G155" s="16">
        <v>-1725.22</v>
      </c>
      <c r="H155" s="16">
        <v>-1602.7908259999999</v>
      </c>
      <c r="I155" s="16">
        <v>-885.53299900000002</v>
      </c>
      <c r="J155" s="16">
        <v>-712.38889900000004</v>
      </c>
      <c r="K155" s="16">
        <v>-66.582329999999999</v>
      </c>
      <c r="L155" s="16">
        <v>73.536720000000003</v>
      </c>
      <c r="M155" s="39">
        <v>-11.823318</v>
      </c>
    </row>
    <row r="156" spans="1:13" ht="12" x14ac:dyDescent="0.2">
      <c r="A156" s="37" t="s">
        <v>39</v>
      </c>
      <c r="B156" t="s">
        <v>115</v>
      </c>
      <c r="C156" s="16">
        <v>8388.99</v>
      </c>
      <c r="D156" s="38">
        <v>6.4006999999999994E-2</v>
      </c>
      <c r="E156" s="16">
        <v>5.3695820000000003</v>
      </c>
      <c r="F156" s="16">
        <v>8383.6204180000004</v>
      </c>
      <c r="G156" s="16">
        <v>0</v>
      </c>
      <c r="H156" s="16">
        <v>5.3695820000000003</v>
      </c>
      <c r="I156" s="16">
        <v>-1.1709999999999999E-3</v>
      </c>
      <c r="J156" s="16">
        <v>-3.1999999999999999E-5</v>
      </c>
      <c r="K156" s="16">
        <v>3.9781870000000001</v>
      </c>
      <c r="L156" s="16">
        <v>1.392598</v>
      </c>
      <c r="M156" s="39">
        <v>0</v>
      </c>
    </row>
    <row r="157" spans="1:13" ht="12" x14ac:dyDescent="0.2">
      <c r="A157" s="37" t="s">
        <v>39</v>
      </c>
      <c r="B157" t="s">
        <v>116</v>
      </c>
      <c r="C157" s="16">
        <v>575.98</v>
      </c>
      <c r="D157" s="38">
        <v>-832.421651</v>
      </c>
      <c r="E157" s="16">
        <v>-4794.5822280000002</v>
      </c>
      <c r="F157" s="16">
        <v>5370.5622279999998</v>
      </c>
      <c r="G157" s="16">
        <v>-1607.5</v>
      </c>
      <c r="H157" s="16">
        <v>-3187.0822280000002</v>
      </c>
      <c r="I157" s="16">
        <v>939.57213999999999</v>
      </c>
      <c r="J157" s="16">
        <v>-4963.9464619999999</v>
      </c>
      <c r="K157" s="16">
        <v>2.9000689999999998</v>
      </c>
      <c r="L157" s="16">
        <v>834.39202599999999</v>
      </c>
      <c r="M157" s="39">
        <v>-9.9999999999999995E-7</v>
      </c>
    </row>
    <row r="158" spans="1:13" ht="12" x14ac:dyDescent="0.2">
      <c r="A158" s="37" t="s">
        <v>39</v>
      </c>
      <c r="B158" t="s">
        <v>117</v>
      </c>
      <c r="C158" s="16">
        <v>96030.21</v>
      </c>
      <c r="D158" s="38">
        <v>19.636831999999998</v>
      </c>
      <c r="E158" s="16">
        <v>18857.290789999999</v>
      </c>
      <c r="F158" s="16">
        <v>77172.919209999993</v>
      </c>
      <c r="G158" s="16">
        <v>19581.5</v>
      </c>
      <c r="H158" s="16">
        <v>-724.20920999999998</v>
      </c>
      <c r="I158" s="16">
        <v>-715.52866800000004</v>
      </c>
      <c r="J158" s="16">
        <v>-47.929586</v>
      </c>
      <c r="K158" s="16">
        <v>27.374189000000001</v>
      </c>
      <c r="L158" s="16">
        <v>11.874853999999999</v>
      </c>
      <c r="M158" s="39">
        <v>9.9999999999999995E-7</v>
      </c>
    </row>
    <row r="159" spans="1:13" ht="12" x14ac:dyDescent="0.2">
      <c r="A159" s="37" t="s">
        <v>40</v>
      </c>
      <c r="B159" t="s">
        <v>113</v>
      </c>
      <c r="C159" s="16">
        <v>1075309.29</v>
      </c>
      <c r="D159" s="38">
        <v>15.309347000000001</v>
      </c>
      <c r="E159" s="16">
        <v>164622.829952</v>
      </c>
      <c r="F159" s="16">
        <v>910686.46004799998</v>
      </c>
      <c r="G159" s="16">
        <v>169078.74</v>
      </c>
      <c r="H159" s="16">
        <v>-4455.9100479999997</v>
      </c>
      <c r="I159" s="16">
        <v>-8055.3009110000003</v>
      </c>
      <c r="J159" s="16">
        <v>2220.8399989999998</v>
      </c>
      <c r="K159" s="16">
        <v>747.85636199999999</v>
      </c>
      <c r="L159" s="16">
        <v>630.69450200000006</v>
      </c>
      <c r="M159" s="39">
        <v>0</v>
      </c>
    </row>
    <row r="160" spans="1:13" ht="12" x14ac:dyDescent="0.2">
      <c r="A160" s="37" t="s">
        <v>40</v>
      </c>
      <c r="B160" t="s">
        <v>114</v>
      </c>
      <c r="C160" s="16">
        <v>9887.0499999999993</v>
      </c>
      <c r="D160" s="38">
        <v>-0.91801699999999997</v>
      </c>
      <c r="E160" s="16">
        <v>-90.764844999999994</v>
      </c>
      <c r="F160" s="16">
        <v>9977.8148450000008</v>
      </c>
      <c r="G160" s="16">
        <v>-112.73</v>
      </c>
      <c r="H160" s="16">
        <v>21.965154999999999</v>
      </c>
      <c r="I160" s="16">
        <v>41.568071000000003</v>
      </c>
      <c r="J160" s="16">
        <v>-19.470126</v>
      </c>
      <c r="K160" s="16">
        <v>-1.8159000000000001</v>
      </c>
      <c r="L160" s="16">
        <v>2.0055670000000001</v>
      </c>
      <c r="M160" s="39">
        <v>-0.32245699999999999</v>
      </c>
    </row>
    <row r="161" spans="1:13" ht="12" x14ac:dyDescent="0.2">
      <c r="A161" s="37" t="s">
        <v>40</v>
      </c>
      <c r="B161" t="s">
        <v>115</v>
      </c>
      <c r="C161" s="16">
        <v>3.52</v>
      </c>
      <c r="D161" s="38">
        <v>6.4006999999999994E-2</v>
      </c>
      <c r="E161" s="16">
        <v>2.2529999999999998E-3</v>
      </c>
      <c r="F161" s="16">
        <v>3.517747</v>
      </c>
      <c r="G161" s="16">
        <v>0</v>
      </c>
      <c r="H161" s="16">
        <v>2.2529999999999998E-3</v>
      </c>
      <c r="I161" s="16">
        <v>0</v>
      </c>
      <c r="J161" s="16">
        <v>0</v>
      </c>
      <c r="K161" s="16">
        <v>1.6689999999999999E-3</v>
      </c>
      <c r="L161" s="16">
        <v>5.8399999999999999E-4</v>
      </c>
      <c r="M161" s="39">
        <v>0</v>
      </c>
    </row>
    <row r="162" spans="1:13" ht="12" x14ac:dyDescent="0.2">
      <c r="A162" s="37" t="s">
        <v>40</v>
      </c>
      <c r="B162" t="s">
        <v>116</v>
      </c>
      <c r="C162" s="16">
        <v>56.71</v>
      </c>
      <c r="D162" s="38">
        <v>-832.421651</v>
      </c>
      <c r="E162" s="16">
        <v>-472.06631900000002</v>
      </c>
      <c r="F162" s="16">
        <v>528.77631899999994</v>
      </c>
      <c r="G162" s="16">
        <v>-17.86</v>
      </c>
      <c r="H162" s="16">
        <v>-454.20631900000001</v>
      </c>
      <c r="I162" s="16">
        <v>-47.903027999999999</v>
      </c>
      <c r="J162" s="16">
        <v>-488.74162999999999</v>
      </c>
      <c r="K162" s="16">
        <v>0.28553600000000001</v>
      </c>
      <c r="L162" s="16">
        <v>82.152804000000003</v>
      </c>
      <c r="M162" s="39">
        <v>-9.9999999999999995E-7</v>
      </c>
    </row>
    <row r="163" spans="1:13" ht="12" x14ac:dyDescent="0.2">
      <c r="A163" s="37" t="s">
        <v>40</v>
      </c>
      <c r="B163" t="s">
        <v>117</v>
      </c>
      <c r="C163" s="16">
        <v>2900.52</v>
      </c>
      <c r="D163" s="38">
        <v>19.636831999999998</v>
      </c>
      <c r="E163" s="16">
        <v>569.57023300000003</v>
      </c>
      <c r="F163" s="16">
        <v>2330.9497670000001</v>
      </c>
      <c r="G163" s="16">
        <v>599.91999999999996</v>
      </c>
      <c r="H163" s="16">
        <v>-30.349767</v>
      </c>
      <c r="I163" s="16">
        <v>-30.087578000000001</v>
      </c>
      <c r="J163" s="16">
        <v>-1.4476770000000001</v>
      </c>
      <c r="K163" s="16">
        <v>0.82681700000000002</v>
      </c>
      <c r="L163" s="16">
        <v>0.35867100000000002</v>
      </c>
      <c r="M163" s="39">
        <v>0</v>
      </c>
    </row>
    <row r="164" spans="1:13" ht="12" x14ac:dyDescent="0.2">
      <c r="A164" s="37" t="s">
        <v>41</v>
      </c>
      <c r="B164" t="s">
        <v>113</v>
      </c>
      <c r="C164" s="16">
        <v>1763601.51</v>
      </c>
      <c r="D164" s="38">
        <v>15.309347000000001</v>
      </c>
      <c r="E164" s="16">
        <v>269995.87391600001</v>
      </c>
      <c r="F164" s="16">
        <v>1493605.6360840001</v>
      </c>
      <c r="G164" s="16">
        <v>279631.7</v>
      </c>
      <c r="H164" s="16">
        <v>-9635.8260840000003</v>
      </c>
      <c r="I164" s="16">
        <v>-15644.289924000001</v>
      </c>
      <c r="J164" s="16">
        <v>3640.9221090000001</v>
      </c>
      <c r="K164" s="16">
        <v>1226.061655</v>
      </c>
      <c r="L164" s="16">
        <v>1141.4800789999999</v>
      </c>
      <c r="M164" s="39">
        <v>-3.0000000000000001E-6</v>
      </c>
    </row>
    <row r="165" spans="1:13" ht="12" x14ac:dyDescent="0.2">
      <c r="A165" s="37" t="s">
        <v>41</v>
      </c>
      <c r="B165" t="s">
        <v>114</v>
      </c>
      <c r="C165" s="16">
        <v>54939.01</v>
      </c>
      <c r="D165" s="38">
        <v>-0.91801699999999997</v>
      </c>
      <c r="E165" s="16">
        <v>-504.34970099999998</v>
      </c>
      <c r="F165" s="16">
        <v>55443.359701000001</v>
      </c>
      <c r="G165" s="16">
        <v>-476.96</v>
      </c>
      <c r="H165" s="16">
        <v>-27.389700999999999</v>
      </c>
      <c r="I165" s="16">
        <v>81.399275000000003</v>
      </c>
      <c r="J165" s="16">
        <v>-108.050004</v>
      </c>
      <c r="K165" s="16">
        <v>-10.090323</v>
      </c>
      <c r="L165" s="16">
        <v>11.143140000000001</v>
      </c>
      <c r="M165" s="39">
        <v>-1.7917890000000001</v>
      </c>
    </row>
    <row r="166" spans="1:13" ht="12" x14ac:dyDescent="0.2">
      <c r="A166" s="37" t="s">
        <v>41</v>
      </c>
      <c r="B166" t="s">
        <v>115</v>
      </c>
      <c r="C166" s="16">
        <v>200.89</v>
      </c>
      <c r="D166" s="38">
        <v>6.4006999999999994E-2</v>
      </c>
      <c r="E166" s="16">
        <v>0.128585</v>
      </c>
      <c r="F166" s="16">
        <v>200.761415</v>
      </c>
      <c r="G166" s="16">
        <v>0</v>
      </c>
      <c r="H166" s="16">
        <v>0.128585</v>
      </c>
      <c r="I166" s="16">
        <v>-2.9E-5</v>
      </c>
      <c r="J166" s="16">
        <v>0</v>
      </c>
      <c r="K166" s="16">
        <v>9.5259999999999997E-2</v>
      </c>
      <c r="L166" s="16">
        <v>3.3353000000000001E-2</v>
      </c>
      <c r="M166" s="39">
        <v>9.9999999999999995E-7</v>
      </c>
    </row>
    <row r="167" spans="1:13" ht="12" x14ac:dyDescent="0.2">
      <c r="A167" s="37" t="s">
        <v>41</v>
      </c>
      <c r="B167" t="s">
        <v>116</v>
      </c>
      <c r="C167" s="16">
        <v>147.94999999999999</v>
      </c>
      <c r="D167" s="38">
        <v>-832.421651</v>
      </c>
      <c r="E167" s="16">
        <v>-1231.5678330000001</v>
      </c>
      <c r="F167" s="16">
        <v>1379.5178330000001</v>
      </c>
      <c r="G167" s="16">
        <v>-272.10000000000002</v>
      </c>
      <c r="H167" s="16">
        <v>-959.46783300000004</v>
      </c>
      <c r="I167" s="16">
        <v>100.543266</v>
      </c>
      <c r="J167" s="16">
        <v>-1274.9856600000001</v>
      </c>
      <c r="K167" s="16">
        <v>0.74487999999999999</v>
      </c>
      <c r="L167" s="16">
        <v>214.229679</v>
      </c>
      <c r="M167" s="39">
        <v>1.9999999999999999E-6</v>
      </c>
    </row>
    <row r="168" spans="1:13" ht="12" x14ac:dyDescent="0.2">
      <c r="A168" s="37" t="s">
        <v>41</v>
      </c>
      <c r="B168" t="s">
        <v>117</v>
      </c>
      <c r="C168" s="16">
        <v>24117.96</v>
      </c>
      <c r="D168" s="38">
        <v>19.636831999999998</v>
      </c>
      <c r="E168" s="16">
        <v>4736.0032330000004</v>
      </c>
      <c r="F168" s="16">
        <v>19381.956767</v>
      </c>
      <c r="G168" s="16">
        <v>4929.21</v>
      </c>
      <c r="H168" s="16">
        <v>-193.20676700000001</v>
      </c>
      <c r="I168" s="16">
        <v>-200.93995899999999</v>
      </c>
      <c r="J168" s="16">
        <v>-12.012316999999999</v>
      </c>
      <c r="K168" s="16">
        <v>6.8606360000000004</v>
      </c>
      <c r="L168" s="16">
        <v>12.884873000000001</v>
      </c>
      <c r="M168" s="39">
        <v>0</v>
      </c>
    </row>
    <row r="169" spans="1:13" ht="12" x14ac:dyDescent="0.2">
      <c r="A169" s="37" t="s">
        <v>42</v>
      </c>
      <c r="B169" t="s">
        <v>113</v>
      </c>
      <c r="C169" s="16">
        <v>58045.72</v>
      </c>
      <c r="D169" s="38">
        <v>15.309347000000001</v>
      </c>
      <c r="E169" s="16">
        <v>8886.4206620000004</v>
      </c>
      <c r="F169" s="16">
        <v>49159.299337999997</v>
      </c>
      <c r="G169" s="16">
        <v>9238.56</v>
      </c>
      <c r="H169" s="16">
        <v>-352.13933800000001</v>
      </c>
      <c r="I169" s="16">
        <v>-546.43621199999995</v>
      </c>
      <c r="J169" s="16">
        <v>119.882026</v>
      </c>
      <c r="K169" s="16">
        <v>40.369650999999998</v>
      </c>
      <c r="L169" s="16">
        <v>34.045197000000002</v>
      </c>
      <c r="M169" s="39">
        <v>0</v>
      </c>
    </row>
    <row r="170" spans="1:13" ht="12" x14ac:dyDescent="0.2">
      <c r="A170" s="37" t="s">
        <v>42</v>
      </c>
      <c r="B170" t="s">
        <v>114</v>
      </c>
      <c r="C170" s="16">
        <v>6631.94</v>
      </c>
      <c r="D170" s="38">
        <v>-0.91801699999999997</v>
      </c>
      <c r="E170" s="16">
        <v>-60.882367000000002</v>
      </c>
      <c r="F170" s="16">
        <v>6692.8223669999998</v>
      </c>
      <c r="G170" s="16">
        <v>-37.520000000000003</v>
      </c>
      <c r="H170" s="16">
        <v>-23.362366999999999</v>
      </c>
      <c r="I170" s="16">
        <v>-10.251170999999999</v>
      </c>
      <c r="J170" s="16">
        <v>-13.022124</v>
      </c>
      <c r="K170" s="16">
        <v>-1.2180519999999999</v>
      </c>
      <c r="L170" s="16">
        <v>1.345275</v>
      </c>
      <c r="M170" s="39">
        <v>-0.21629499999999999</v>
      </c>
    </row>
    <row r="171" spans="1:13" ht="12" x14ac:dyDescent="0.2">
      <c r="A171" s="37" t="s">
        <v>42</v>
      </c>
      <c r="B171" t="s">
        <v>115</v>
      </c>
      <c r="C171" s="16">
        <v>27.96</v>
      </c>
      <c r="D171" s="38">
        <v>6.4006999999999994E-2</v>
      </c>
      <c r="E171" s="16">
        <v>1.7895999999999999E-2</v>
      </c>
      <c r="F171" s="16">
        <v>27.942104</v>
      </c>
      <c r="G171" s="16">
        <v>0</v>
      </c>
      <c r="H171" s="16">
        <v>1.7895999999999999E-2</v>
      </c>
      <c r="I171" s="16">
        <v>-3.9999999999999998E-6</v>
      </c>
      <c r="J171" s="16">
        <v>0</v>
      </c>
      <c r="K171" s="16">
        <v>1.3259E-2</v>
      </c>
      <c r="L171" s="16">
        <v>4.6410000000000002E-3</v>
      </c>
      <c r="M171" s="39">
        <v>0</v>
      </c>
    </row>
    <row r="172" spans="1:13" ht="12" x14ac:dyDescent="0.2">
      <c r="A172" s="37" t="s">
        <v>42</v>
      </c>
      <c r="B172" t="s">
        <v>116</v>
      </c>
      <c r="C172" s="16">
        <v>7.48</v>
      </c>
      <c r="D172" s="38">
        <v>-832.421651</v>
      </c>
      <c r="E172" s="16">
        <v>-62.265140000000002</v>
      </c>
      <c r="F172" s="16">
        <v>69.745140000000006</v>
      </c>
      <c r="G172" s="16">
        <v>-14.91</v>
      </c>
      <c r="H172" s="16">
        <v>-47.355139999999999</v>
      </c>
      <c r="I172" s="16">
        <v>6.235913</v>
      </c>
      <c r="J172" s="16">
        <v>-64.464599000000007</v>
      </c>
      <c r="K172" s="16">
        <v>3.7662000000000001E-2</v>
      </c>
      <c r="L172" s="16">
        <v>10.835884</v>
      </c>
      <c r="M172" s="39">
        <v>0</v>
      </c>
    </row>
    <row r="173" spans="1:13" ht="12" x14ac:dyDescent="0.2">
      <c r="A173" s="37" t="s">
        <v>42</v>
      </c>
      <c r="B173" t="s">
        <v>117</v>
      </c>
      <c r="C173" s="16">
        <v>3228.73</v>
      </c>
      <c r="D173" s="38">
        <v>19.636831999999998</v>
      </c>
      <c r="E173" s="16">
        <v>634.02027899999996</v>
      </c>
      <c r="F173" s="16">
        <v>2594.7097210000002</v>
      </c>
      <c r="G173" s="16">
        <v>670.1</v>
      </c>
      <c r="H173" s="16">
        <v>-36.079720999999999</v>
      </c>
      <c r="I173" s="16">
        <v>-35.787863999999999</v>
      </c>
      <c r="J173" s="16">
        <v>-1.6114900000000001</v>
      </c>
      <c r="K173" s="16">
        <v>0.92037599999999997</v>
      </c>
      <c r="L173" s="16">
        <v>0.39925699999999997</v>
      </c>
      <c r="M173" s="39">
        <v>0</v>
      </c>
    </row>
    <row r="174" spans="1:13" ht="12" x14ac:dyDescent="0.2">
      <c r="A174" s="37" t="s">
        <v>43</v>
      </c>
      <c r="B174" t="s">
        <v>113</v>
      </c>
      <c r="C174" s="16">
        <v>27505086.949999999</v>
      </c>
      <c r="D174" s="38">
        <v>15.309347000000001</v>
      </c>
      <c r="E174" s="16">
        <v>4210849.1890489999</v>
      </c>
      <c r="F174" s="16">
        <v>23294237.760951001</v>
      </c>
      <c r="G174" s="16">
        <v>4385175.5</v>
      </c>
      <c r="H174" s="16">
        <v>-174326.31095099999</v>
      </c>
      <c r="I174" s="16">
        <v>-266379.02250999998</v>
      </c>
      <c r="J174" s="16">
        <v>56791.078689000002</v>
      </c>
      <c r="K174" s="16">
        <v>19129.244446000001</v>
      </c>
      <c r="L174" s="16">
        <v>16132.388392999999</v>
      </c>
      <c r="M174" s="39">
        <v>3.1000000000000001E-5</v>
      </c>
    </row>
    <row r="175" spans="1:13" ht="12" x14ac:dyDescent="0.2">
      <c r="A175" s="37" t="s">
        <v>43</v>
      </c>
      <c r="B175" t="s">
        <v>114</v>
      </c>
      <c r="C175" s="16">
        <v>5831449.71</v>
      </c>
      <c r="D175" s="38">
        <v>-0.91801699999999997</v>
      </c>
      <c r="E175" s="16">
        <v>-53533.726124000001</v>
      </c>
      <c r="F175" s="16">
        <v>5884983.4361239998</v>
      </c>
      <c r="G175" s="16">
        <v>-22145.62</v>
      </c>
      <c r="H175" s="16">
        <v>-31388.106124000002</v>
      </c>
      <c r="I175" s="16">
        <v>-19885.525188</v>
      </c>
      <c r="J175" s="16">
        <v>-11424.260311</v>
      </c>
      <c r="K175" s="16">
        <v>-1071.0302429999999</v>
      </c>
      <c r="L175" s="16">
        <v>1182.8971819999999</v>
      </c>
      <c r="M175" s="39">
        <v>-190.18756400000001</v>
      </c>
    </row>
    <row r="176" spans="1:13" ht="12" x14ac:dyDescent="0.2">
      <c r="A176" s="37" t="s">
        <v>43</v>
      </c>
      <c r="B176" t="s">
        <v>115</v>
      </c>
      <c r="C176" s="16">
        <v>44362.65</v>
      </c>
      <c r="D176" s="38">
        <v>6.4006999999999994E-2</v>
      </c>
      <c r="E176" s="16">
        <v>28.395417999999999</v>
      </c>
      <c r="F176" s="16">
        <v>44334.254582000001</v>
      </c>
      <c r="G176" s="16">
        <v>0</v>
      </c>
      <c r="H176" s="16">
        <v>28.395417999999999</v>
      </c>
      <c r="I176" s="16">
        <v>-6.1929999999999997E-3</v>
      </c>
      <c r="J176" s="16">
        <v>-1.6799999999999999E-4</v>
      </c>
      <c r="K176" s="16">
        <v>21.037444000000001</v>
      </c>
      <c r="L176" s="16">
        <v>7.3643349999999996</v>
      </c>
      <c r="M176" s="39">
        <v>0</v>
      </c>
    </row>
    <row r="177" spans="1:13" ht="12" x14ac:dyDescent="0.2">
      <c r="A177" s="37" t="s">
        <v>43</v>
      </c>
      <c r="B177" t="s">
        <v>116</v>
      </c>
      <c r="C177" s="16">
        <v>10199.43</v>
      </c>
      <c r="D177" s="38">
        <v>-832.421651</v>
      </c>
      <c r="E177" s="16">
        <v>-84902.263640999998</v>
      </c>
      <c r="F177" s="16">
        <v>95101.693641000005</v>
      </c>
      <c r="G177" s="16">
        <v>-23116.05</v>
      </c>
      <c r="H177" s="16">
        <v>-61786.213641000002</v>
      </c>
      <c r="I177" s="16">
        <v>11287.854472000001</v>
      </c>
      <c r="J177" s="16">
        <v>-87900.801861999993</v>
      </c>
      <c r="K177" s="16">
        <v>51.354298</v>
      </c>
      <c r="L177" s="16">
        <v>14775.379453</v>
      </c>
      <c r="M177" s="39">
        <v>-1.9999999999999999E-6</v>
      </c>
    </row>
    <row r="178" spans="1:13" ht="12" x14ac:dyDescent="0.2">
      <c r="A178" s="37" t="s">
        <v>43</v>
      </c>
      <c r="B178" t="s">
        <v>117</v>
      </c>
      <c r="C178" s="16">
        <v>51621.760000000002</v>
      </c>
      <c r="D178" s="38">
        <v>19.636831999999998</v>
      </c>
      <c r="E178" s="16">
        <v>10136.87817</v>
      </c>
      <c r="F178" s="16">
        <v>41484.881829999998</v>
      </c>
      <c r="G178" s="16">
        <v>10525.11</v>
      </c>
      <c r="H178" s="16">
        <v>-388.23183</v>
      </c>
      <c r="I178" s="16">
        <v>-383.56554</v>
      </c>
      <c r="J178" s="16">
        <v>-25.764908999999999</v>
      </c>
      <c r="K178" s="16">
        <v>14.715201</v>
      </c>
      <c r="L178" s="16">
        <v>6.3834169999999997</v>
      </c>
      <c r="M178" s="39">
        <v>9.9999999999999995E-7</v>
      </c>
    </row>
    <row r="179" spans="1:13" ht="12" x14ac:dyDescent="0.2">
      <c r="A179" s="37" t="s">
        <v>44</v>
      </c>
      <c r="B179" t="s">
        <v>113</v>
      </c>
      <c r="C179" s="16">
        <v>1024271.04</v>
      </c>
      <c r="D179" s="38">
        <v>15.309347000000001</v>
      </c>
      <c r="E179" s="16">
        <v>156809.207184</v>
      </c>
      <c r="F179" s="16">
        <v>867461.83281599998</v>
      </c>
      <c r="G179" s="16">
        <v>160985.42000000001</v>
      </c>
      <c r="H179" s="16">
        <v>-4176.2128160000002</v>
      </c>
      <c r="I179" s="16">
        <v>-7604.7629610000004</v>
      </c>
      <c r="J179" s="16">
        <v>2115.4305250000002</v>
      </c>
      <c r="K179" s="16">
        <v>712.36026800000002</v>
      </c>
      <c r="L179" s="16">
        <v>600.75935300000003</v>
      </c>
      <c r="M179" s="39">
        <v>-9.9999999999999995E-7</v>
      </c>
    </row>
    <row r="180" spans="1:13" ht="12" x14ac:dyDescent="0.2">
      <c r="A180" s="37" t="s">
        <v>44</v>
      </c>
      <c r="B180" t="s">
        <v>114</v>
      </c>
      <c r="C180" s="16">
        <v>27396.080000000002</v>
      </c>
      <c r="D180" s="38">
        <v>-0.91801699999999997</v>
      </c>
      <c r="E180" s="16">
        <v>-251.50079600000001</v>
      </c>
      <c r="F180" s="16">
        <v>27647.580795999998</v>
      </c>
      <c r="G180" s="16">
        <v>-68.16</v>
      </c>
      <c r="H180" s="16">
        <v>-183.34079600000001</v>
      </c>
      <c r="I180" s="16">
        <v>-129.44424000000001</v>
      </c>
      <c r="J180" s="16">
        <v>-53.528606000000003</v>
      </c>
      <c r="K180" s="16">
        <v>-5.0316869999999998</v>
      </c>
      <c r="L180" s="16">
        <v>5.5572369999999998</v>
      </c>
      <c r="M180" s="39">
        <v>-0.89349999999999996</v>
      </c>
    </row>
    <row r="181" spans="1:13" ht="12" x14ac:dyDescent="0.2">
      <c r="A181" s="37" t="s">
        <v>44</v>
      </c>
      <c r="B181" t="s">
        <v>115</v>
      </c>
      <c r="C181" s="16">
        <v>139.88999999999999</v>
      </c>
      <c r="D181" s="38">
        <v>6.4006999999999994E-2</v>
      </c>
      <c r="E181" s="16">
        <v>8.9539999999999995E-2</v>
      </c>
      <c r="F181" s="16">
        <v>139.80045999999999</v>
      </c>
      <c r="G181" s="16">
        <v>0</v>
      </c>
      <c r="H181" s="16">
        <v>8.9539999999999995E-2</v>
      </c>
      <c r="I181" s="16">
        <v>-2.0000000000000002E-5</v>
      </c>
      <c r="J181" s="16">
        <v>-9.9999999999999995E-7</v>
      </c>
      <c r="K181" s="16">
        <v>6.6337999999999994E-2</v>
      </c>
      <c r="L181" s="16">
        <v>2.3222E-2</v>
      </c>
      <c r="M181" s="39">
        <v>9.9999999999999995E-7</v>
      </c>
    </row>
    <row r="182" spans="1:13" ht="12" x14ac:dyDescent="0.2">
      <c r="A182" s="37" t="s">
        <v>44</v>
      </c>
      <c r="B182" t="s">
        <v>116</v>
      </c>
      <c r="C182" s="16">
        <v>38.22</v>
      </c>
      <c r="D182" s="38">
        <v>-832.421651</v>
      </c>
      <c r="E182" s="16">
        <v>-318.15155499999997</v>
      </c>
      <c r="F182" s="16">
        <v>356.371555</v>
      </c>
      <c r="G182" s="16">
        <v>-71.52</v>
      </c>
      <c r="H182" s="16">
        <v>-246.63155499999999</v>
      </c>
      <c r="I182" s="16">
        <v>27.198664999999998</v>
      </c>
      <c r="J182" s="16">
        <v>-329.38996800000001</v>
      </c>
      <c r="K182" s="16">
        <v>0.192438</v>
      </c>
      <c r="L182" s="16">
        <v>55.367310000000003</v>
      </c>
      <c r="M182" s="39">
        <v>0</v>
      </c>
    </row>
    <row r="183" spans="1:13" ht="12" x14ac:dyDescent="0.2">
      <c r="A183" s="37" t="s">
        <v>44</v>
      </c>
      <c r="B183" t="s">
        <v>117</v>
      </c>
      <c r="C183" s="16">
        <v>4489.74</v>
      </c>
      <c r="D183" s="38">
        <v>19.636831999999998</v>
      </c>
      <c r="E183" s="16">
        <v>881.64269100000001</v>
      </c>
      <c r="F183" s="16">
        <v>3608.0973090000002</v>
      </c>
      <c r="G183" s="16">
        <v>916.42</v>
      </c>
      <c r="H183" s="16">
        <v>-34.777309000000002</v>
      </c>
      <c r="I183" s="16">
        <v>-34.371464000000003</v>
      </c>
      <c r="J183" s="16">
        <v>-2.240872</v>
      </c>
      <c r="K183" s="16">
        <v>1.2798369999999999</v>
      </c>
      <c r="L183" s="16">
        <v>0.55518999999999996</v>
      </c>
      <c r="M183" s="39">
        <v>0</v>
      </c>
    </row>
    <row r="184" spans="1:13" ht="12" x14ac:dyDescent="0.2">
      <c r="A184" s="37" t="s">
        <v>9</v>
      </c>
      <c r="B184" t="s">
        <v>113</v>
      </c>
      <c r="C184" s="16">
        <v>70050.570000000007</v>
      </c>
      <c r="D184" s="38">
        <v>15.309347000000001</v>
      </c>
      <c r="E184" s="16">
        <v>10724.284798999999</v>
      </c>
      <c r="F184" s="16">
        <v>59326.285200999999</v>
      </c>
      <c r="G184" s="16">
        <v>9727.31</v>
      </c>
      <c r="H184" s="16">
        <v>996.97479899999996</v>
      </c>
      <c r="I184" s="16">
        <v>762.49400000000003</v>
      </c>
      <c r="J184" s="16">
        <v>144.67568499999999</v>
      </c>
      <c r="K184" s="16">
        <v>48.718786999999999</v>
      </c>
      <c r="L184" s="16">
        <v>41.086326999999997</v>
      </c>
      <c r="M184" s="39">
        <v>0</v>
      </c>
    </row>
    <row r="185" spans="1:13" ht="12" x14ac:dyDescent="0.2">
      <c r="A185" s="37" t="s">
        <v>9</v>
      </c>
      <c r="B185" t="s">
        <v>114</v>
      </c>
      <c r="C185" s="16">
        <v>10489.31</v>
      </c>
      <c r="D185" s="38">
        <v>-0.91801699999999997</v>
      </c>
      <c r="E185" s="16">
        <v>-96.293696999999995</v>
      </c>
      <c r="F185" s="16">
        <v>10585.603697</v>
      </c>
      <c r="G185" s="16">
        <v>-56.67</v>
      </c>
      <c r="H185" s="16">
        <v>-39.623697</v>
      </c>
      <c r="I185" s="16">
        <v>-18.903198</v>
      </c>
      <c r="J185" s="16">
        <v>-20.579619999999998</v>
      </c>
      <c r="K185" s="16">
        <v>-1.9265140000000001</v>
      </c>
      <c r="L185" s="16">
        <v>2.1277339999999998</v>
      </c>
      <c r="M185" s="39">
        <v>-0.34209899999999999</v>
      </c>
    </row>
    <row r="186" spans="1:13" ht="12" x14ac:dyDescent="0.2">
      <c r="A186" s="37" t="s">
        <v>9</v>
      </c>
      <c r="B186" t="s">
        <v>115</v>
      </c>
      <c r="C186" s="16">
        <v>74.38</v>
      </c>
      <c r="D186" s="38">
        <v>6.4006999999999994E-2</v>
      </c>
      <c r="E186" s="16">
        <v>4.7608999999999999E-2</v>
      </c>
      <c r="F186" s="16">
        <v>74.332391000000001</v>
      </c>
      <c r="G186" s="16">
        <v>0</v>
      </c>
      <c r="H186" s="16">
        <v>4.7608999999999999E-2</v>
      </c>
      <c r="I186" s="16">
        <v>-1.0000000000000001E-5</v>
      </c>
      <c r="J186" s="16">
        <v>0</v>
      </c>
      <c r="K186" s="16">
        <v>3.5271999999999998E-2</v>
      </c>
      <c r="L186" s="16">
        <v>1.2347E-2</v>
      </c>
      <c r="M186" s="39">
        <v>0</v>
      </c>
    </row>
    <row r="187" spans="1:13" ht="12" x14ac:dyDescent="0.2">
      <c r="A187" s="37" t="s">
        <v>9</v>
      </c>
      <c r="B187" t="s">
        <v>116</v>
      </c>
      <c r="C187" s="16">
        <v>11.75</v>
      </c>
      <c r="D187" s="38">
        <v>-832.421651</v>
      </c>
      <c r="E187" s="16">
        <v>-97.809544000000002</v>
      </c>
      <c r="F187" s="16">
        <v>109.559544</v>
      </c>
      <c r="G187" s="16">
        <v>-21.87</v>
      </c>
      <c r="H187" s="16">
        <v>-75.939543999999998</v>
      </c>
      <c r="I187" s="16">
        <v>8.2442620000000009</v>
      </c>
      <c r="J187" s="16">
        <v>-101.264577</v>
      </c>
      <c r="K187" s="16">
        <v>5.9160999999999998E-2</v>
      </c>
      <c r="L187" s="16">
        <v>17.021609000000002</v>
      </c>
      <c r="M187" s="39">
        <v>9.9999999999999995E-7</v>
      </c>
    </row>
    <row r="188" spans="1:13" ht="12" x14ac:dyDescent="0.2">
      <c r="A188" s="37" t="s">
        <v>9</v>
      </c>
      <c r="B188" t="s">
        <v>117</v>
      </c>
      <c r="C188" s="16">
        <v>2574.5100000000002</v>
      </c>
      <c r="D188" s="38">
        <v>19.636831999999998</v>
      </c>
      <c r="E188" s="16">
        <v>505.55219799999998</v>
      </c>
      <c r="F188" s="16">
        <v>2068.9578019999999</v>
      </c>
      <c r="G188" s="16">
        <v>521.32000000000005</v>
      </c>
      <c r="H188" s="16">
        <v>-15.767802</v>
      </c>
      <c r="I188" s="16">
        <v>-15.535081999999999</v>
      </c>
      <c r="J188" s="16">
        <v>-1.2849619999999999</v>
      </c>
      <c r="K188" s="16">
        <v>0.73388500000000001</v>
      </c>
      <c r="L188" s="16">
        <v>0.318357</v>
      </c>
      <c r="M188" s="39">
        <v>0</v>
      </c>
    </row>
    <row r="189" spans="1:13" ht="12" x14ac:dyDescent="0.2">
      <c r="A189" s="37" t="s">
        <v>45</v>
      </c>
      <c r="B189" t="s">
        <v>113</v>
      </c>
      <c r="C189" s="16">
        <v>33032332.77</v>
      </c>
      <c r="D189" s="38">
        <v>15.309347000000001</v>
      </c>
      <c r="E189" s="16">
        <v>5057034.4282050002</v>
      </c>
      <c r="F189" s="16">
        <v>27975298.341795001</v>
      </c>
      <c r="G189" s="16">
        <v>5280148.92</v>
      </c>
      <c r="H189" s="16">
        <v>-223114.49179500001</v>
      </c>
      <c r="I189" s="16">
        <v>-333683.86736999999</v>
      </c>
      <c r="J189" s="16">
        <v>68221.791228000002</v>
      </c>
      <c r="K189" s="16">
        <v>22973.334688999999</v>
      </c>
      <c r="L189" s="16">
        <v>19374.249670000001</v>
      </c>
      <c r="M189" s="39">
        <v>-1.2E-5</v>
      </c>
    </row>
    <row r="190" spans="1:13" ht="12" x14ac:dyDescent="0.2">
      <c r="A190" s="37" t="s">
        <v>45</v>
      </c>
      <c r="B190" t="s">
        <v>114</v>
      </c>
      <c r="C190" s="16">
        <v>5943685.8700000001</v>
      </c>
      <c r="D190" s="38">
        <v>-0.91801699999999997</v>
      </c>
      <c r="E190" s="16">
        <v>-54564.073662000003</v>
      </c>
      <c r="F190" s="16">
        <v>5998249.9436619999</v>
      </c>
      <c r="G190" s="16">
        <v>-19193.830000000002</v>
      </c>
      <c r="H190" s="16">
        <v>-35370.243662000001</v>
      </c>
      <c r="I190" s="16">
        <v>-23659.003074</v>
      </c>
      <c r="J190" s="16">
        <v>-11631.412548</v>
      </c>
      <c r="K190" s="16">
        <v>-1091.644041</v>
      </c>
      <c r="L190" s="16">
        <v>1205.6640480000001</v>
      </c>
      <c r="M190" s="39">
        <v>-193.84804700000001</v>
      </c>
    </row>
    <row r="191" spans="1:13" ht="12" x14ac:dyDescent="0.2">
      <c r="A191" s="37" t="s">
        <v>45</v>
      </c>
      <c r="B191" t="s">
        <v>115</v>
      </c>
      <c r="C191" s="16">
        <v>42885.84</v>
      </c>
      <c r="D191" s="38">
        <v>6.4006999999999994E-2</v>
      </c>
      <c r="E191" s="16">
        <v>27.450150000000001</v>
      </c>
      <c r="F191" s="16">
        <v>42858.38985</v>
      </c>
      <c r="G191" s="16">
        <v>0</v>
      </c>
      <c r="H191" s="16">
        <v>27.450150000000001</v>
      </c>
      <c r="I191" s="16">
        <v>-5.9880000000000003E-3</v>
      </c>
      <c r="J191" s="16">
        <v>-1.6200000000000001E-4</v>
      </c>
      <c r="K191" s="16">
        <v>20.337119000000001</v>
      </c>
      <c r="L191" s="16">
        <v>7.1191810000000002</v>
      </c>
      <c r="M191" s="39">
        <v>0</v>
      </c>
    </row>
    <row r="192" spans="1:13" ht="12" x14ac:dyDescent="0.2">
      <c r="A192" s="37" t="s">
        <v>45</v>
      </c>
      <c r="B192" t="s">
        <v>116</v>
      </c>
      <c r="C192" s="16">
        <v>10911.06</v>
      </c>
      <c r="D192" s="38">
        <v>-832.421651</v>
      </c>
      <c r="E192" s="16">
        <v>-90826.025840000002</v>
      </c>
      <c r="F192" s="16">
        <v>101737.08584</v>
      </c>
      <c r="G192" s="16">
        <v>-24188.19</v>
      </c>
      <c r="H192" s="16">
        <v>-66637.83584</v>
      </c>
      <c r="I192" s="16">
        <v>11535.318445000001</v>
      </c>
      <c r="J192" s="16">
        <v>-94034.372172000003</v>
      </c>
      <c r="K192" s="16">
        <v>54.937367999999999</v>
      </c>
      <c r="L192" s="16">
        <v>15806.28052</v>
      </c>
      <c r="M192" s="39">
        <v>-9.9999999999999995E-7</v>
      </c>
    </row>
    <row r="193" spans="1:13" ht="12" x14ac:dyDescent="0.2">
      <c r="A193" s="37" t="s">
        <v>45</v>
      </c>
      <c r="B193" t="s">
        <v>117</v>
      </c>
      <c r="C193" s="16">
        <v>57085.26</v>
      </c>
      <c r="D193" s="38">
        <v>19.636831999999998</v>
      </c>
      <c r="E193" s="16">
        <v>11209.736473999999</v>
      </c>
      <c r="F193" s="16">
        <v>45875.523525999997</v>
      </c>
      <c r="G193" s="16">
        <v>11621.53</v>
      </c>
      <c r="H193" s="16">
        <v>-411.79352599999999</v>
      </c>
      <c r="I193" s="16">
        <v>-406.63336900000002</v>
      </c>
      <c r="J193" s="16">
        <v>-28.491793999999999</v>
      </c>
      <c r="K193" s="16">
        <v>16.272614999999998</v>
      </c>
      <c r="L193" s="16">
        <v>7.0590200000000003</v>
      </c>
      <c r="M193" s="39">
        <v>1.9999999999999999E-6</v>
      </c>
    </row>
    <row r="194" spans="1:13" ht="12" x14ac:dyDescent="0.2">
      <c r="A194" s="37" t="s">
        <v>46</v>
      </c>
      <c r="B194" t="s">
        <v>113</v>
      </c>
      <c r="C194" s="16">
        <v>1759805.91</v>
      </c>
      <c r="D194" s="38">
        <v>15.309347000000001</v>
      </c>
      <c r="E194" s="16">
        <v>269414.79234300001</v>
      </c>
      <c r="F194" s="16">
        <v>1490391.117657</v>
      </c>
      <c r="G194" s="16">
        <v>328952.65000000002</v>
      </c>
      <c r="H194" s="16">
        <v>-59537.857657</v>
      </c>
      <c r="I194" s="16">
        <v>-65428.4692</v>
      </c>
      <c r="J194" s="16">
        <v>3634.533238</v>
      </c>
      <c r="K194" s="16">
        <v>1223.9102350000001</v>
      </c>
      <c r="L194" s="16">
        <v>1032.1680670000001</v>
      </c>
      <c r="M194" s="39">
        <v>3.0000000000000001E-6</v>
      </c>
    </row>
    <row r="195" spans="1:13" ht="12" x14ac:dyDescent="0.2">
      <c r="A195" s="37" t="s">
        <v>46</v>
      </c>
      <c r="B195" t="s">
        <v>114</v>
      </c>
      <c r="C195" s="16">
        <v>216327.41</v>
      </c>
      <c r="D195" s="38">
        <v>-0.91801699999999997</v>
      </c>
      <c r="E195" s="16">
        <v>-1985.92338</v>
      </c>
      <c r="F195" s="16">
        <v>218313.33338</v>
      </c>
      <c r="G195" s="16">
        <v>1795.96</v>
      </c>
      <c r="H195" s="16">
        <v>-3781.8833800000002</v>
      </c>
      <c r="I195" s="16">
        <v>-3360.0757389999999</v>
      </c>
      <c r="J195" s="16">
        <v>-418.90220599999998</v>
      </c>
      <c r="K195" s="16">
        <v>-39.731664000000002</v>
      </c>
      <c r="L195" s="16">
        <v>43.881554999999999</v>
      </c>
      <c r="M195" s="39">
        <v>-7.055326</v>
      </c>
    </row>
    <row r="196" spans="1:13" ht="12" x14ac:dyDescent="0.2">
      <c r="A196" s="37" t="s">
        <v>46</v>
      </c>
      <c r="B196" t="s">
        <v>115</v>
      </c>
      <c r="C196" s="16">
        <v>529.63</v>
      </c>
      <c r="D196" s="38">
        <v>6.4006999999999994E-2</v>
      </c>
      <c r="E196" s="16">
        <v>0.339003</v>
      </c>
      <c r="F196" s="16">
        <v>529.29099699999995</v>
      </c>
      <c r="G196" s="16">
        <v>0</v>
      </c>
      <c r="H196" s="16">
        <v>0.339003</v>
      </c>
      <c r="I196" s="16">
        <v>-7.3999999999999996E-5</v>
      </c>
      <c r="J196" s="16">
        <v>-1.9999999999999999E-6</v>
      </c>
      <c r="K196" s="16">
        <v>0.25115900000000002</v>
      </c>
      <c r="L196" s="16">
        <v>8.7919999999999998E-2</v>
      </c>
      <c r="M196" s="39">
        <v>0</v>
      </c>
    </row>
    <row r="197" spans="1:13" ht="12" x14ac:dyDescent="0.2">
      <c r="A197" s="37" t="s">
        <v>46</v>
      </c>
      <c r="B197" t="s">
        <v>116</v>
      </c>
      <c r="C197" s="16">
        <v>490.15</v>
      </c>
      <c r="D197" s="38">
        <v>-832.421651</v>
      </c>
      <c r="E197" s="16">
        <v>-4080.114724</v>
      </c>
      <c r="F197" s="16">
        <v>4570.2647239999997</v>
      </c>
      <c r="G197" s="16">
        <v>-1900.23</v>
      </c>
      <c r="H197" s="16">
        <v>-2179.884724</v>
      </c>
      <c r="I197" s="16">
        <v>1331.833805</v>
      </c>
      <c r="J197" s="16">
        <v>-4224.2410470000004</v>
      </c>
      <c r="K197" s="16">
        <v>2.4679129999999998</v>
      </c>
      <c r="L197" s="16">
        <v>710.05460500000004</v>
      </c>
      <c r="M197" s="39">
        <v>0</v>
      </c>
    </row>
    <row r="198" spans="1:13" ht="12" x14ac:dyDescent="0.2">
      <c r="A198" s="37" t="s">
        <v>46</v>
      </c>
      <c r="B198" t="s">
        <v>117</v>
      </c>
      <c r="C198" s="16">
        <v>6571.93</v>
      </c>
      <c r="D198" s="38">
        <v>19.636831999999998</v>
      </c>
      <c r="E198" s="16">
        <v>1290.518838</v>
      </c>
      <c r="F198" s="16">
        <v>5281.4111620000003</v>
      </c>
      <c r="G198" s="16">
        <v>1331.02</v>
      </c>
      <c r="H198" s="16">
        <v>-40.501162000000001</v>
      </c>
      <c r="I198" s="16">
        <v>-39.907099000000002</v>
      </c>
      <c r="J198" s="16">
        <v>-3.2801119999999999</v>
      </c>
      <c r="K198" s="16">
        <v>1.8733820000000001</v>
      </c>
      <c r="L198" s="16">
        <v>0.81266799999999995</v>
      </c>
      <c r="M198" s="39">
        <v>-9.9999999999999995E-7</v>
      </c>
    </row>
    <row r="199" spans="1:13" ht="12" x14ac:dyDescent="0.2">
      <c r="A199" s="37" t="s">
        <v>47</v>
      </c>
      <c r="B199" t="s">
        <v>113</v>
      </c>
      <c r="C199" s="16">
        <v>4264577.5599999996</v>
      </c>
      <c r="D199" s="38">
        <v>15.309347000000001</v>
      </c>
      <c r="E199" s="16">
        <v>652878.974453</v>
      </c>
      <c r="F199" s="16">
        <v>3611698.5855470002</v>
      </c>
      <c r="G199" s="16">
        <v>675698.94</v>
      </c>
      <c r="H199" s="16">
        <v>-22819.965547</v>
      </c>
      <c r="I199" s="16">
        <v>-37094.818039999998</v>
      </c>
      <c r="J199" s="16">
        <v>8807.6467990000001</v>
      </c>
      <c r="K199" s="16">
        <v>2965.9294209999998</v>
      </c>
      <c r="L199" s="16">
        <v>2501.2762790000002</v>
      </c>
      <c r="M199" s="39">
        <v>-6.0000000000000002E-6</v>
      </c>
    </row>
    <row r="200" spans="1:13" ht="12" x14ac:dyDescent="0.2">
      <c r="A200" s="37" t="s">
        <v>47</v>
      </c>
      <c r="B200" t="s">
        <v>114</v>
      </c>
      <c r="C200" s="16">
        <v>340073.06</v>
      </c>
      <c r="D200" s="38">
        <v>-0.91801699999999997</v>
      </c>
      <c r="E200" s="16">
        <v>-3121.9300450000001</v>
      </c>
      <c r="F200" s="16">
        <v>343194.99004499998</v>
      </c>
      <c r="G200" s="16">
        <v>-2602.65</v>
      </c>
      <c r="H200" s="16">
        <v>-519.28004499999997</v>
      </c>
      <c r="I200" s="16">
        <v>153.61197300000001</v>
      </c>
      <c r="J200" s="16">
        <v>-668.32458799999995</v>
      </c>
      <c r="K200" s="16">
        <v>-62.459344999999999</v>
      </c>
      <c r="L200" s="16">
        <v>68.983097999999998</v>
      </c>
      <c r="M200" s="39">
        <v>-11.091182999999999</v>
      </c>
    </row>
    <row r="201" spans="1:13" ht="12" x14ac:dyDescent="0.2">
      <c r="A201" s="37" t="s">
        <v>47</v>
      </c>
      <c r="B201" t="s">
        <v>115</v>
      </c>
      <c r="C201" s="16">
        <v>1277.0999999999999</v>
      </c>
      <c r="D201" s="38">
        <v>6.4006999999999994E-2</v>
      </c>
      <c r="E201" s="16">
        <v>0.81744000000000006</v>
      </c>
      <c r="F201" s="16">
        <v>1276.2825600000001</v>
      </c>
      <c r="G201" s="16">
        <v>0</v>
      </c>
      <c r="H201" s="16">
        <v>0.81744000000000006</v>
      </c>
      <c r="I201" s="16">
        <v>-1.7799999999999999E-4</v>
      </c>
      <c r="J201" s="16">
        <v>-5.0000000000000004E-6</v>
      </c>
      <c r="K201" s="16">
        <v>0.60562000000000005</v>
      </c>
      <c r="L201" s="16">
        <v>0.212002</v>
      </c>
      <c r="M201" s="39">
        <v>9.9999999999999995E-7</v>
      </c>
    </row>
    <row r="202" spans="1:13" ht="12" x14ac:dyDescent="0.2">
      <c r="A202" s="37" t="s">
        <v>47</v>
      </c>
      <c r="B202" t="s">
        <v>116</v>
      </c>
      <c r="C202" s="16">
        <v>616.33000000000004</v>
      </c>
      <c r="D202" s="38">
        <v>-832.421651</v>
      </c>
      <c r="E202" s="16">
        <v>-5130.4643640000004</v>
      </c>
      <c r="F202" s="16">
        <v>5746.7943640000003</v>
      </c>
      <c r="G202" s="16">
        <v>-932.65</v>
      </c>
      <c r="H202" s="16">
        <v>-4197.8143639999998</v>
      </c>
      <c r="I202" s="16">
        <v>217.93077700000001</v>
      </c>
      <c r="J202" s="16">
        <v>-5311.6933280000003</v>
      </c>
      <c r="K202" s="16">
        <v>3.1032320000000002</v>
      </c>
      <c r="L202" s="16">
        <v>892.84495500000003</v>
      </c>
      <c r="M202" s="39">
        <v>0</v>
      </c>
    </row>
    <row r="203" spans="1:13" ht="12" x14ac:dyDescent="0.2">
      <c r="A203" s="37" t="s">
        <v>47</v>
      </c>
      <c r="B203" t="s">
        <v>117</v>
      </c>
      <c r="C203" s="16">
        <v>10984.73</v>
      </c>
      <c r="D203" s="38">
        <v>19.636831999999998</v>
      </c>
      <c r="E203" s="16">
        <v>2157.0529510000001</v>
      </c>
      <c r="F203" s="16">
        <v>8827.6770489999999</v>
      </c>
      <c r="G203" s="16">
        <v>2264.75</v>
      </c>
      <c r="H203" s="16">
        <v>-107.69704900000001</v>
      </c>
      <c r="I203" s="16">
        <v>-106.704097</v>
      </c>
      <c r="J203" s="16">
        <v>-5.482583</v>
      </c>
      <c r="K203" s="16">
        <v>3.1312859999999998</v>
      </c>
      <c r="L203" s="16">
        <v>1.358344</v>
      </c>
      <c r="M203" s="39">
        <v>9.9999999999999995E-7</v>
      </c>
    </row>
    <row r="204" spans="1:13" ht="12" x14ac:dyDescent="0.2">
      <c r="A204" s="37" t="s">
        <v>48</v>
      </c>
      <c r="B204" t="s">
        <v>113</v>
      </c>
      <c r="C204" s="16">
        <v>23364329.550000001</v>
      </c>
      <c r="D204" s="38">
        <v>15.309347000000001</v>
      </c>
      <c r="E204" s="16">
        <v>3576926.2724799998</v>
      </c>
      <c r="F204" s="16">
        <v>19787403.277520001</v>
      </c>
      <c r="G204" s="16">
        <v>3705566.49</v>
      </c>
      <c r="H204" s="16">
        <v>-128640.21752000001</v>
      </c>
      <c r="I204" s="16">
        <v>-206847.81335000001</v>
      </c>
      <c r="J204" s="16">
        <v>48254.430707</v>
      </c>
      <c r="K204" s="16">
        <v>16249.4295</v>
      </c>
      <c r="L204" s="16">
        <v>13703.735586000001</v>
      </c>
      <c r="M204" s="39">
        <v>3.6999999999999998E-5</v>
      </c>
    </row>
    <row r="205" spans="1:13" ht="12" x14ac:dyDescent="0.2">
      <c r="A205" s="37" t="s">
        <v>48</v>
      </c>
      <c r="B205" t="s">
        <v>114</v>
      </c>
      <c r="C205" s="16">
        <v>4778835.78</v>
      </c>
      <c r="D205" s="38">
        <v>-0.91801699999999997</v>
      </c>
      <c r="E205" s="16">
        <v>-43870.54653</v>
      </c>
      <c r="F205" s="16">
        <v>4822706.3265300002</v>
      </c>
      <c r="G205" s="16">
        <v>-20458.93</v>
      </c>
      <c r="H205" s="16">
        <v>-23411.616529999999</v>
      </c>
      <c r="I205" s="16">
        <v>-13989.549908000001</v>
      </c>
      <c r="J205" s="16">
        <v>-9357.8833730000006</v>
      </c>
      <c r="K205" s="16">
        <v>-877.70244200000002</v>
      </c>
      <c r="L205" s="16">
        <v>969.37668299999996</v>
      </c>
      <c r="M205" s="39">
        <v>-155.85749000000001</v>
      </c>
    </row>
    <row r="206" spans="1:13" ht="12" x14ac:dyDescent="0.2">
      <c r="A206" s="37" t="s">
        <v>48</v>
      </c>
      <c r="B206" t="s">
        <v>115</v>
      </c>
      <c r="C206" s="16">
        <v>35469.42</v>
      </c>
      <c r="D206" s="38">
        <v>6.4006999999999994E-2</v>
      </c>
      <c r="E206" s="16">
        <v>22.703085000000002</v>
      </c>
      <c r="F206" s="16">
        <v>35446.716914999997</v>
      </c>
      <c r="G206" s="16">
        <v>0</v>
      </c>
      <c r="H206" s="16">
        <v>22.703085000000002</v>
      </c>
      <c r="I206" s="16">
        <v>-4.9509999999999997E-3</v>
      </c>
      <c r="J206" s="16">
        <v>-1.34E-4</v>
      </c>
      <c r="K206" s="16">
        <v>16.820139000000001</v>
      </c>
      <c r="L206" s="16">
        <v>5.8880309999999998</v>
      </c>
      <c r="M206" s="39">
        <v>0</v>
      </c>
    </row>
    <row r="207" spans="1:13" ht="12" x14ac:dyDescent="0.2">
      <c r="A207" s="37" t="s">
        <v>48</v>
      </c>
      <c r="B207" t="s">
        <v>116</v>
      </c>
      <c r="C207" s="16">
        <v>8229.35</v>
      </c>
      <c r="D207" s="38">
        <v>-832.421651</v>
      </c>
      <c r="E207" s="16">
        <v>-68502.891170999996</v>
      </c>
      <c r="F207" s="16">
        <v>76732.241171000001</v>
      </c>
      <c r="G207" s="16">
        <v>-17484.43</v>
      </c>
      <c r="H207" s="16">
        <v>-51018.461171000003</v>
      </c>
      <c r="I207" s="16">
        <v>7941.3692410000003</v>
      </c>
      <c r="J207" s="16">
        <v>-70922.693180000002</v>
      </c>
      <c r="K207" s="16">
        <v>41.434913000000002</v>
      </c>
      <c r="L207" s="16">
        <v>11921.427855</v>
      </c>
      <c r="M207" s="39">
        <v>0</v>
      </c>
    </row>
    <row r="208" spans="1:13" ht="12" x14ac:dyDescent="0.2">
      <c r="A208" s="37" t="s">
        <v>48</v>
      </c>
      <c r="B208" t="s">
        <v>117</v>
      </c>
      <c r="C208" s="16">
        <v>44787.21</v>
      </c>
      <c r="D208" s="38">
        <v>19.636831999999998</v>
      </c>
      <c r="E208" s="16">
        <v>8794.789084</v>
      </c>
      <c r="F208" s="16">
        <v>35992.420916000003</v>
      </c>
      <c r="G208" s="16">
        <v>9132.4599999999991</v>
      </c>
      <c r="H208" s="16">
        <v>-337.67091599999998</v>
      </c>
      <c r="I208" s="16">
        <v>-333.62242700000002</v>
      </c>
      <c r="J208" s="16">
        <v>-22.353719999999999</v>
      </c>
      <c r="K208" s="16">
        <v>12.766956</v>
      </c>
      <c r="L208" s="16">
        <v>5.5382740000000004</v>
      </c>
      <c r="M208" s="39">
        <v>9.9999999999999995E-7</v>
      </c>
    </row>
    <row r="209" spans="1:13" ht="12" x14ac:dyDescent="0.2">
      <c r="A209" s="37" t="s">
        <v>49</v>
      </c>
      <c r="B209" t="s">
        <v>113</v>
      </c>
      <c r="C209" s="16">
        <v>5319.16</v>
      </c>
      <c r="D209" s="38">
        <v>15.309347000000001</v>
      </c>
      <c r="E209" s="16">
        <v>814.32865900000002</v>
      </c>
      <c r="F209" s="16">
        <v>4504.8313410000001</v>
      </c>
      <c r="G209" s="16">
        <v>1361.18</v>
      </c>
      <c r="H209" s="16">
        <v>-546.85134100000005</v>
      </c>
      <c r="I209" s="16">
        <v>-564.656205</v>
      </c>
      <c r="J209" s="16">
        <v>10.98568</v>
      </c>
      <c r="K209" s="16">
        <v>3.6993710000000002</v>
      </c>
      <c r="L209" s="16">
        <v>3.1198139999999999</v>
      </c>
      <c r="M209" s="39">
        <v>-9.9999999999999995E-7</v>
      </c>
    </row>
    <row r="210" spans="1:13" ht="12" x14ac:dyDescent="0.2">
      <c r="A210" s="37" t="s">
        <v>50</v>
      </c>
      <c r="B210" t="s">
        <v>113</v>
      </c>
      <c r="C210" s="16">
        <v>28681.38</v>
      </c>
      <c r="D210" s="38">
        <v>15.309347000000001</v>
      </c>
      <c r="E210" s="16">
        <v>4390.9319729999997</v>
      </c>
      <c r="F210" s="16">
        <v>24290.448026999999</v>
      </c>
      <c r="G210" s="16">
        <v>3770.9</v>
      </c>
      <c r="H210" s="16">
        <v>620.03197299999999</v>
      </c>
      <c r="I210" s="16">
        <v>524.02657399999998</v>
      </c>
      <c r="J210" s="16">
        <v>59.235753000000003</v>
      </c>
      <c r="K210" s="16">
        <v>19.947333</v>
      </c>
      <c r="L210" s="16">
        <v>16.822312</v>
      </c>
      <c r="M210" s="39">
        <v>9.9999999999999995E-7</v>
      </c>
    </row>
    <row r="211" spans="1:13" ht="12" x14ac:dyDescent="0.2">
      <c r="A211" s="37" t="s">
        <v>50</v>
      </c>
      <c r="B211" t="s">
        <v>114</v>
      </c>
      <c r="C211" s="16">
        <v>5308.7</v>
      </c>
      <c r="D211" s="38">
        <v>-0.91801699999999997</v>
      </c>
      <c r="E211" s="16">
        <v>-48.734793000000003</v>
      </c>
      <c r="F211" s="16">
        <v>5357.4347930000004</v>
      </c>
      <c r="G211" s="16">
        <v>-31.61</v>
      </c>
      <c r="H211" s="16">
        <v>-17.124793</v>
      </c>
      <c r="I211" s="16">
        <v>-6.6463789999999996</v>
      </c>
      <c r="J211" s="16">
        <v>-10.407114</v>
      </c>
      <c r="K211" s="16">
        <v>-0.97502</v>
      </c>
      <c r="L211" s="16">
        <v>1.076859</v>
      </c>
      <c r="M211" s="39">
        <v>-0.17313899999999999</v>
      </c>
    </row>
    <row r="212" spans="1:13" ht="12" x14ac:dyDescent="0.2">
      <c r="A212" s="37" t="s">
        <v>50</v>
      </c>
      <c r="B212" t="s">
        <v>115</v>
      </c>
      <c r="C212" s="16">
        <v>35.99</v>
      </c>
      <c r="D212" s="38">
        <v>6.4006999999999994E-2</v>
      </c>
      <c r="E212" s="16">
        <v>2.3036000000000001E-2</v>
      </c>
      <c r="F212" s="16">
        <v>35.966963999999997</v>
      </c>
      <c r="G212" s="16">
        <v>0</v>
      </c>
      <c r="H212" s="16">
        <v>2.3036000000000001E-2</v>
      </c>
      <c r="I212" s="16">
        <v>-5.0000000000000004E-6</v>
      </c>
      <c r="J212" s="16">
        <v>0</v>
      </c>
      <c r="K212" s="16">
        <v>1.7066999999999999E-2</v>
      </c>
      <c r="L212" s="16">
        <v>5.9740000000000001E-3</v>
      </c>
      <c r="M212" s="39">
        <v>0</v>
      </c>
    </row>
    <row r="213" spans="1:13" ht="12" x14ac:dyDescent="0.2">
      <c r="A213" s="37" t="s">
        <v>50</v>
      </c>
      <c r="B213" t="s">
        <v>116</v>
      </c>
      <c r="C213" s="16">
        <v>5.85</v>
      </c>
      <c r="D213" s="38">
        <v>-832.421651</v>
      </c>
      <c r="E213" s="16">
        <v>-48.696666999999998</v>
      </c>
      <c r="F213" s="16">
        <v>54.546666999999999</v>
      </c>
      <c r="G213" s="16">
        <v>-10.92</v>
      </c>
      <c r="H213" s="16">
        <v>-37.776667000000003</v>
      </c>
      <c r="I213" s="16">
        <v>4.1361220000000003</v>
      </c>
      <c r="J213" s="16">
        <v>-50.416831999999999</v>
      </c>
      <c r="K213" s="16">
        <v>2.9454999999999999E-2</v>
      </c>
      <c r="L213" s="16">
        <v>8.4745880000000007</v>
      </c>
      <c r="M213" s="39">
        <v>0</v>
      </c>
    </row>
    <row r="214" spans="1:13" ht="12" x14ac:dyDescent="0.2">
      <c r="A214" s="37" t="s">
        <v>50</v>
      </c>
      <c r="B214" t="s">
        <v>117</v>
      </c>
      <c r="C214" s="16">
        <v>5688.11</v>
      </c>
      <c r="D214" s="38">
        <v>19.636831999999998</v>
      </c>
      <c r="E214" s="16">
        <v>1116.964592</v>
      </c>
      <c r="F214" s="16">
        <v>4571.1454080000003</v>
      </c>
      <c r="G214" s="16">
        <v>1166.0899999999999</v>
      </c>
      <c r="H214" s="16">
        <v>-49.125408</v>
      </c>
      <c r="I214" s="16">
        <v>-48.611238</v>
      </c>
      <c r="J214" s="16">
        <v>-2.8389890000000002</v>
      </c>
      <c r="K214" s="16">
        <v>1.621442</v>
      </c>
      <c r="L214" s="16">
        <v>0.70337700000000003</v>
      </c>
      <c r="M214" s="39">
        <v>0</v>
      </c>
    </row>
    <row r="215" spans="1:13" ht="12" x14ac:dyDescent="0.2">
      <c r="A215" s="37" t="s">
        <v>51</v>
      </c>
      <c r="B215" t="s">
        <v>113</v>
      </c>
      <c r="C215" s="16">
        <v>7613441.4100000001</v>
      </c>
      <c r="D215" s="38">
        <v>15.309347000000001</v>
      </c>
      <c r="E215" s="16">
        <v>1165568.160008</v>
      </c>
      <c r="F215" s="16">
        <v>6447873.2499919999</v>
      </c>
      <c r="G215" s="16">
        <v>1196764.1599999999</v>
      </c>
      <c r="H215" s="16">
        <v>-31195.999992000001</v>
      </c>
      <c r="I215" s="16">
        <v>-56680.529609999998</v>
      </c>
      <c r="J215" s="16">
        <v>15724.066902</v>
      </c>
      <c r="K215" s="16">
        <v>5294.9980509999996</v>
      </c>
      <c r="L215" s="16">
        <v>4465.4646629999997</v>
      </c>
      <c r="M215" s="39">
        <v>1.9999999999999999E-6</v>
      </c>
    </row>
    <row r="216" spans="1:13" ht="12" x14ac:dyDescent="0.2">
      <c r="A216" s="37" t="s">
        <v>51</v>
      </c>
      <c r="B216" t="s">
        <v>114</v>
      </c>
      <c r="C216" s="16">
        <v>860727.81</v>
      </c>
      <c r="D216" s="38">
        <v>-0.91801699999999997</v>
      </c>
      <c r="E216" s="16">
        <v>-7901.6315219999997</v>
      </c>
      <c r="F216" s="16">
        <v>868629.44152200001</v>
      </c>
      <c r="G216" s="16">
        <v>-3467.99</v>
      </c>
      <c r="H216" s="16">
        <v>-4433.6415219999999</v>
      </c>
      <c r="I216" s="16">
        <v>-2734.1532229999998</v>
      </c>
      <c r="J216" s="16">
        <v>-1687.928097</v>
      </c>
      <c r="K216" s="16">
        <v>-158.08513500000001</v>
      </c>
      <c r="L216" s="16">
        <v>174.59680700000001</v>
      </c>
      <c r="M216" s="39">
        <v>-28.071874000000001</v>
      </c>
    </row>
    <row r="217" spans="1:13" ht="12" x14ac:dyDescent="0.2">
      <c r="A217" s="37" t="s">
        <v>51</v>
      </c>
      <c r="B217" t="s">
        <v>115</v>
      </c>
      <c r="C217" s="16">
        <v>4354.37</v>
      </c>
      <c r="D217" s="38">
        <v>6.4006999999999994E-2</v>
      </c>
      <c r="E217" s="16">
        <v>2.7871229999999998</v>
      </c>
      <c r="F217" s="16">
        <v>4351.5828769999998</v>
      </c>
      <c r="G217" s="16">
        <v>0</v>
      </c>
      <c r="H217" s="16">
        <v>2.7871229999999998</v>
      </c>
      <c r="I217" s="16">
        <v>-6.0800000000000003E-4</v>
      </c>
      <c r="J217" s="16">
        <v>-1.5999999999999999E-5</v>
      </c>
      <c r="K217" s="16">
        <v>2.0649090000000001</v>
      </c>
      <c r="L217" s="16">
        <v>0.72283900000000001</v>
      </c>
      <c r="M217" s="39">
        <v>-9.9999999999999995E-7</v>
      </c>
    </row>
    <row r="218" spans="1:13" ht="12" x14ac:dyDescent="0.2">
      <c r="A218" s="37" t="s">
        <v>51</v>
      </c>
      <c r="B218" t="s">
        <v>116</v>
      </c>
      <c r="C218" s="16">
        <v>4177.8900000000003</v>
      </c>
      <c r="D218" s="38">
        <v>-832.421651</v>
      </c>
      <c r="E218" s="16">
        <v>-34777.660931999999</v>
      </c>
      <c r="F218" s="16">
        <v>38955.550931999998</v>
      </c>
      <c r="G218" s="16">
        <v>-8621.7000000000007</v>
      </c>
      <c r="H218" s="16">
        <v>-26155.960932000002</v>
      </c>
      <c r="I218" s="16">
        <v>3776.8631519999999</v>
      </c>
      <c r="J218" s="16">
        <v>-36006.150009999998</v>
      </c>
      <c r="K218" s="16">
        <v>21.035744999999999</v>
      </c>
      <c r="L218" s="16">
        <v>6052.2901830000001</v>
      </c>
      <c r="M218" s="39">
        <v>-1.9999999999999999E-6</v>
      </c>
    </row>
    <row r="219" spans="1:13" ht="12" x14ac:dyDescent="0.2">
      <c r="A219" s="37" t="s">
        <v>51</v>
      </c>
      <c r="B219" t="s">
        <v>117</v>
      </c>
      <c r="C219" s="16">
        <v>36641.410000000003</v>
      </c>
      <c r="D219" s="38">
        <v>19.636831999999998</v>
      </c>
      <c r="E219" s="16">
        <v>7195.2120409999998</v>
      </c>
      <c r="F219" s="16">
        <v>29446.197959000001</v>
      </c>
      <c r="G219" s="16">
        <v>7804.28</v>
      </c>
      <c r="H219" s="16">
        <v>-609.06795899999997</v>
      </c>
      <c r="I219" s="16">
        <v>-605.75580000000002</v>
      </c>
      <c r="J219" s="16">
        <v>-18.288074000000002</v>
      </c>
      <c r="K219" s="16">
        <v>10.444931</v>
      </c>
      <c r="L219" s="16">
        <v>4.5309850000000003</v>
      </c>
      <c r="M219" s="39">
        <v>-9.9999999999999995E-7</v>
      </c>
    </row>
    <row r="220" spans="1:13" ht="12" x14ac:dyDescent="0.2">
      <c r="A220" s="37" t="s">
        <v>52</v>
      </c>
      <c r="B220" t="s">
        <v>113</v>
      </c>
      <c r="C220" s="16">
        <v>63923.7</v>
      </c>
      <c r="D220" s="38">
        <v>15.309347000000001</v>
      </c>
      <c r="E220" s="16">
        <v>9786.3010140000006</v>
      </c>
      <c r="F220" s="16">
        <v>54137.398986</v>
      </c>
      <c r="G220" s="16">
        <v>14694.3</v>
      </c>
      <c r="H220" s="16">
        <v>-4907.9989859999996</v>
      </c>
      <c r="I220" s="16">
        <v>-5121.9712669999999</v>
      </c>
      <c r="J220" s="16">
        <v>132.021839</v>
      </c>
      <c r="K220" s="16">
        <v>44.45767</v>
      </c>
      <c r="L220" s="16">
        <v>37.492772000000002</v>
      </c>
      <c r="M220" s="39">
        <v>0</v>
      </c>
    </row>
    <row r="221" spans="1:13" ht="12" x14ac:dyDescent="0.2">
      <c r="A221" s="37" t="s">
        <v>52</v>
      </c>
      <c r="B221" t="s">
        <v>114</v>
      </c>
      <c r="C221" s="16">
        <v>5694.61</v>
      </c>
      <c r="D221" s="38">
        <v>-0.91801699999999997</v>
      </c>
      <c r="E221" s="16">
        <v>-52.277513999999996</v>
      </c>
      <c r="F221" s="16">
        <v>5746.887514</v>
      </c>
      <c r="G221" s="16">
        <v>88.99</v>
      </c>
      <c r="H221" s="16">
        <v>-141.26751400000001</v>
      </c>
      <c r="I221" s="16">
        <v>-130.17035899999999</v>
      </c>
      <c r="J221" s="16">
        <v>-11.020671999999999</v>
      </c>
      <c r="K221" s="16">
        <v>-1.045898</v>
      </c>
      <c r="L221" s="16">
        <v>1.1551400000000001</v>
      </c>
      <c r="M221" s="39">
        <v>-0.185725</v>
      </c>
    </row>
    <row r="222" spans="1:13" ht="12" x14ac:dyDescent="0.2">
      <c r="A222" s="37" t="s">
        <v>52</v>
      </c>
      <c r="B222" t="s">
        <v>115</v>
      </c>
      <c r="C222" s="16">
        <v>29.7</v>
      </c>
      <c r="D222" s="38">
        <v>6.4006999999999994E-2</v>
      </c>
      <c r="E222" s="16">
        <v>1.9009999999999999E-2</v>
      </c>
      <c r="F222" s="16">
        <v>29.680990000000001</v>
      </c>
      <c r="G222" s="16">
        <v>0</v>
      </c>
      <c r="H222" s="16">
        <v>1.9009999999999999E-2</v>
      </c>
      <c r="I222" s="16">
        <v>-3.9999999999999998E-6</v>
      </c>
      <c r="J222" s="16">
        <v>0</v>
      </c>
      <c r="K222" s="16">
        <v>1.4083999999999999E-2</v>
      </c>
      <c r="L222" s="16">
        <v>4.9300000000000004E-3</v>
      </c>
      <c r="M222" s="39">
        <v>0</v>
      </c>
    </row>
    <row r="223" spans="1:13" ht="12" x14ac:dyDescent="0.2">
      <c r="A223" s="37" t="s">
        <v>52</v>
      </c>
      <c r="B223" t="s">
        <v>116</v>
      </c>
      <c r="C223" s="16">
        <v>5.84</v>
      </c>
      <c r="D223" s="38">
        <v>-832.421651</v>
      </c>
      <c r="E223" s="16">
        <v>-48.613424000000002</v>
      </c>
      <c r="F223" s="16">
        <v>54.453423999999998</v>
      </c>
      <c r="G223" s="16">
        <v>-27.1</v>
      </c>
      <c r="H223" s="16">
        <v>-21.513424000000001</v>
      </c>
      <c r="I223" s="16">
        <v>20.327718000000001</v>
      </c>
      <c r="J223" s="16">
        <v>-50.330649000000001</v>
      </c>
      <c r="K223" s="16">
        <v>2.9404E-2</v>
      </c>
      <c r="L223" s="16">
        <v>8.4601019999999991</v>
      </c>
      <c r="M223" s="39">
        <v>9.9999999999999995E-7</v>
      </c>
    </row>
    <row r="224" spans="1:13" ht="12" x14ac:dyDescent="0.2">
      <c r="A224" s="37" t="s">
        <v>52</v>
      </c>
      <c r="B224" t="s">
        <v>117</v>
      </c>
      <c r="C224" s="16">
        <v>15171.53</v>
      </c>
      <c r="D224" s="38">
        <v>19.636831999999998</v>
      </c>
      <c r="E224" s="16">
        <v>2979.2078240000001</v>
      </c>
      <c r="F224" s="16">
        <v>12192.322176</v>
      </c>
      <c r="G224" s="16">
        <v>2940.1</v>
      </c>
      <c r="H224" s="16">
        <v>39.107824000000001</v>
      </c>
      <c r="I224" s="16">
        <v>40.479236999999998</v>
      </c>
      <c r="J224" s="16">
        <v>-7.572254</v>
      </c>
      <c r="K224" s="16">
        <v>4.3247669999999996</v>
      </c>
      <c r="L224" s="16">
        <v>1.8760730000000001</v>
      </c>
      <c r="M224" s="39">
        <v>9.9999999999999995E-7</v>
      </c>
    </row>
    <row r="225" spans="1:13" ht="12" x14ac:dyDescent="0.2">
      <c r="A225" s="37" t="s">
        <v>53</v>
      </c>
      <c r="B225" t="s">
        <v>113</v>
      </c>
      <c r="C225" s="16">
        <v>110863.69</v>
      </c>
      <c r="D225" s="38">
        <v>15.309347000000001</v>
      </c>
      <c r="E225" s="16">
        <v>16972.506939999999</v>
      </c>
      <c r="F225" s="16">
        <v>93891.183059999996</v>
      </c>
      <c r="G225" s="16">
        <v>14691.11</v>
      </c>
      <c r="H225" s="16">
        <v>2281.3969400000001</v>
      </c>
      <c r="I225" s="16">
        <v>1910.3020770000001</v>
      </c>
      <c r="J225" s="16">
        <v>228.967163</v>
      </c>
      <c r="K225" s="16">
        <v>77.103505999999996</v>
      </c>
      <c r="L225" s="16">
        <v>65.024193999999994</v>
      </c>
      <c r="M225" s="39">
        <v>0</v>
      </c>
    </row>
    <row r="226" spans="1:13" ht="12" x14ac:dyDescent="0.2">
      <c r="A226" s="37" t="s">
        <v>53</v>
      </c>
      <c r="B226" t="s">
        <v>114</v>
      </c>
      <c r="C226" s="16">
        <v>6066.65</v>
      </c>
      <c r="D226" s="38">
        <v>-0.91801699999999997</v>
      </c>
      <c r="E226" s="16">
        <v>-55.692906000000001</v>
      </c>
      <c r="F226" s="16">
        <v>6122.3429059999999</v>
      </c>
      <c r="G226" s="16">
        <v>-28.76</v>
      </c>
      <c r="H226" s="16">
        <v>-26.932905999999999</v>
      </c>
      <c r="I226" s="16">
        <v>-14.977914</v>
      </c>
      <c r="J226" s="16">
        <v>-11.873512</v>
      </c>
      <c r="K226" s="16">
        <v>-1.114228</v>
      </c>
      <c r="L226" s="16">
        <v>1.230607</v>
      </c>
      <c r="M226" s="39">
        <v>-0.19785900000000001</v>
      </c>
    </row>
    <row r="227" spans="1:13" ht="12" x14ac:dyDescent="0.2">
      <c r="A227" s="37" t="s">
        <v>53</v>
      </c>
      <c r="B227" t="s">
        <v>115</v>
      </c>
      <c r="C227" s="16">
        <v>33.79</v>
      </c>
      <c r="D227" s="38">
        <v>6.4006999999999994E-2</v>
      </c>
      <c r="E227" s="16">
        <v>2.1628000000000001E-2</v>
      </c>
      <c r="F227" s="16">
        <v>33.768371999999999</v>
      </c>
      <c r="G227" s="16">
        <v>0</v>
      </c>
      <c r="H227" s="16">
        <v>2.1628000000000001E-2</v>
      </c>
      <c r="I227" s="16">
        <v>-5.0000000000000004E-6</v>
      </c>
      <c r="J227" s="16">
        <v>0</v>
      </c>
      <c r="K227" s="16">
        <v>1.6024E-2</v>
      </c>
      <c r="L227" s="16">
        <v>5.6090000000000003E-3</v>
      </c>
      <c r="M227" s="39">
        <v>0</v>
      </c>
    </row>
    <row r="228" spans="1:13" ht="12" x14ac:dyDescent="0.2">
      <c r="A228" s="37" t="s">
        <v>53</v>
      </c>
      <c r="B228" t="s">
        <v>116</v>
      </c>
      <c r="C228" s="16">
        <v>14.59</v>
      </c>
      <c r="D228" s="38">
        <v>-832.421651</v>
      </c>
      <c r="E228" s="16">
        <v>-121.45031899999999</v>
      </c>
      <c r="F228" s="16">
        <v>136.04031900000001</v>
      </c>
      <c r="G228" s="16">
        <v>-30.8</v>
      </c>
      <c r="H228" s="16">
        <v>-90.650318999999996</v>
      </c>
      <c r="I228" s="16">
        <v>13.880893</v>
      </c>
      <c r="J228" s="16">
        <v>-125.74044000000001</v>
      </c>
      <c r="K228" s="16">
        <v>7.3460999999999999E-2</v>
      </c>
      <c r="L228" s="16">
        <v>21.135767999999999</v>
      </c>
      <c r="M228" s="39">
        <v>-9.9999999999999995E-7</v>
      </c>
    </row>
    <row r="229" spans="1:13" ht="12" x14ac:dyDescent="0.2">
      <c r="A229" s="37" t="s">
        <v>53</v>
      </c>
      <c r="B229" t="s">
        <v>117</v>
      </c>
      <c r="C229" s="16">
        <v>319.2</v>
      </c>
      <c r="D229" s="38">
        <v>19.636831999999998</v>
      </c>
      <c r="E229" s="16">
        <v>62.680767000000003</v>
      </c>
      <c r="F229" s="16">
        <v>256.51923299999999</v>
      </c>
      <c r="G229" s="16">
        <v>64.88</v>
      </c>
      <c r="H229" s="16">
        <v>-2.199233</v>
      </c>
      <c r="I229" s="16">
        <v>-2.1703790000000001</v>
      </c>
      <c r="J229" s="16">
        <v>-0.15931600000000001</v>
      </c>
      <c r="K229" s="16">
        <v>9.0991000000000002E-2</v>
      </c>
      <c r="L229" s="16">
        <v>3.9470999999999999E-2</v>
      </c>
      <c r="M229" s="39">
        <v>0</v>
      </c>
    </row>
    <row r="230" spans="1:13" ht="12" x14ac:dyDescent="0.2">
      <c r="A230" s="37" t="s">
        <v>54</v>
      </c>
      <c r="B230" t="s">
        <v>113</v>
      </c>
      <c r="C230" s="16">
        <v>20572132.120000001</v>
      </c>
      <c r="D230" s="38">
        <v>15.309347000000001</v>
      </c>
      <c r="E230" s="16">
        <v>3149459.0804960001</v>
      </c>
      <c r="F230" s="16">
        <v>17422673.039503999</v>
      </c>
      <c r="G230" s="16">
        <v>3228421</v>
      </c>
      <c r="H230" s="16">
        <v>-78961.919504000005</v>
      </c>
      <c r="I230" s="16">
        <v>-147823.17186</v>
      </c>
      <c r="J230" s="16">
        <v>42487.695689</v>
      </c>
      <c r="K230" s="16">
        <v>14307.511364</v>
      </c>
      <c r="L230" s="16">
        <v>12066.045311</v>
      </c>
      <c r="M230" s="39">
        <v>-7.9999999999999996E-6</v>
      </c>
    </row>
    <row r="231" spans="1:13" ht="12" x14ac:dyDescent="0.2">
      <c r="A231" s="37" t="s">
        <v>54</v>
      </c>
      <c r="B231" t="s">
        <v>114</v>
      </c>
      <c r="C231" s="16">
        <v>4107498.55</v>
      </c>
      <c r="D231" s="38">
        <v>-0.91801699999999997</v>
      </c>
      <c r="E231" s="16">
        <v>-37707.553587000002</v>
      </c>
      <c r="F231" s="16">
        <v>4145206.1035870002</v>
      </c>
      <c r="G231" s="16">
        <v>-21726.67</v>
      </c>
      <c r="H231" s="16">
        <v>-15980.883587</v>
      </c>
      <c r="I231" s="16">
        <v>-7877.1633979999997</v>
      </c>
      <c r="J231" s="16">
        <v>-8048.5534859999998</v>
      </c>
      <c r="K231" s="16">
        <v>-754.40163099999995</v>
      </c>
      <c r="L231" s="16">
        <v>833.19735300000002</v>
      </c>
      <c r="M231" s="39">
        <v>-133.962425</v>
      </c>
    </row>
    <row r="232" spans="1:13" ht="12" x14ac:dyDescent="0.2">
      <c r="A232" s="37" t="s">
        <v>54</v>
      </c>
      <c r="B232" t="s">
        <v>115</v>
      </c>
      <c r="C232" s="16">
        <v>27835.65</v>
      </c>
      <c r="D232" s="38">
        <v>6.4006999999999994E-2</v>
      </c>
      <c r="E232" s="16">
        <v>17.8169</v>
      </c>
      <c r="F232" s="16">
        <v>27817.8331</v>
      </c>
      <c r="G232" s="16">
        <v>0</v>
      </c>
      <c r="H232" s="16">
        <v>17.8169</v>
      </c>
      <c r="I232" s="16">
        <v>-3.8860000000000001E-3</v>
      </c>
      <c r="J232" s="16">
        <v>-1.05E-4</v>
      </c>
      <c r="K232" s="16">
        <v>13.200089</v>
      </c>
      <c r="L232" s="16">
        <v>4.6208020000000003</v>
      </c>
      <c r="M232" s="39">
        <v>0</v>
      </c>
    </row>
    <row r="233" spans="1:13" ht="12" x14ac:dyDescent="0.2">
      <c r="A233" s="37" t="s">
        <v>54</v>
      </c>
      <c r="B233" t="s">
        <v>116</v>
      </c>
      <c r="C233" s="16">
        <v>6877.81</v>
      </c>
      <c r="D233" s="38">
        <v>-832.421651</v>
      </c>
      <c r="E233" s="16">
        <v>-57252.379584000002</v>
      </c>
      <c r="F233" s="16">
        <v>64130.189584</v>
      </c>
      <c r="G233" s="16">
        <v>-12831.03</v>
      </c>
      <c r="H233" s="16">
        <v>-44421.349584000003</v>
      </c>
      <c r="I233" s="16">
        <v>4855.2653620000001</v>
      </c>
      <c r="J233" s="16">
        <v>-59274.767551999998</v>
      </c>
      <c r="K233" s="16">
        <v>34.629886999999997</v>
      </c>
      <c r="L233" s="16">
        <v>9963.5227219999997</v>
      </c>
      <c r="M233" s="39">
        <v>-3.0000000000000001E-6</v>
      </c>
    </row>
    <row r="234" spans="1:13" ht="12" x14ac:dyDescent="0.2">
      <c r="A234" s="37" t="s">
        <v>54</v>
      </c>
      <c r="B234" t="s">
        <v>117</v>
      </c>
      <c r="C234" s="16">
        <v>41726.68</v>
      </c>
      <c r="D234" s="38">
        <v>19.636831999999998</v>
      </c>
      <c r="E234" s="16">
        <v>8193.7979570000007</v>
      </c>
      <c r="F234" s="16">
        <v>33532.882042999998</v>
      </c>
      <c r="G234" s="16">
        <v>8570.91</v>
      </c>
      <c r="H234" s="16">
        <v>-377.11204300000003</v>
      </c>
      <c r="I234" s="16">
        <v>-373.34020800000002</v>
      </c>
      <c r="J234" s="16">
        <v>-20.826180999999998</v>
      </c>
      <c r="K234" s="16">
        <v>11.894527999999999</v>
      </c>
      <c r="L234" s="16">
        <v>5.1598160000000002</v>
      </c>
      <c r="M234" s="39">
        <v>1.9999999999999999E-6</v>
      </c>
    </row>
    <row r="235" spans="1:13" ht="12" x14ac:dyDescent="0.2">
      <c r="A235" s="37" t="s">
        <v>10</v>
      </c>
      <c r="B235" t="s">
        <v>113</v>
      </c>
      <c r="C235" s="16">
        <v>1068284.8500000001</v>
      </c>
      <c r="D235" s="38">
        <v>15.309347000000001</v>
      </c>
      <c r="E235" s="16">
        <v>163547.43406100001</v>
      </c>
      <c r="F235" s="16">
        <v>904737.41593899997</v>
      </c>
      <c r="G235" s="16">
        <v>168783.71</v>
      </c>
      <c r="H235" s="16">
        <v>-5236.2759390000001</v>
      </c>
      <c r="I235" s="16">
        <v>-8812.1538409999994</v>
      </c>
      <c r="J235" s="16">
        <v>2206.3323989999999</v>
      </c>
      <c r="K235" s="16">
        <v>742.971003</v>
      </c>
      <c r="L235" s="16">
        <v>626.57449999999994</v>
      </c>
      <c r="M235" s="39">
        <v>0</v>
      </c>
    </row>
    <row r="236" spans="1:13" ht="12" x14ac:dyDescent="0.2">
      <c r="A236" s="37" t="s">
        <v>10</v>
      </c>
      <c r="B236" t="s">
        <v>114</v>
      </c>
      <c r="C236" s="16">
        <v>92414.17</v>
      </c>
      <c r="D236" s="38">
        <v>-0.91801699999999997</v>
      </c>
      <c r="E236" s="16">
        <v>-848.37820999999997</v>
      </c>
      <c r="F236" s="16">
        <v>93262.548209999994</v>
      </c>
      <c r="G236" s="16">
        <v>-379.85</v>
      </c>
      <c r="H236" s="16">
        <v>-468.52821</v>
      </c>
      <c r="I236" s="16">
        <v>-286.34327500000001</v>
      </c>
      <c r="J236" s="16">
        <v>-180.94374500000001</v>
      </c>
      <c r="K236" s="16">
        <v>-16.973201</v>
      </c>
      <c r="L236" s="16">
        <v>18.746017999999999</v>
      </c>
      <c r="M236" s="39">
        <v>-3.0140069999999999</v>
      </c>
    </row>
    <row r="237" spans="1:13" ht="12" x14ac:dyDescent="0.2">
      <c r="A237" s="37" t="s">
        <v>10</v>
      </c>
      <c r="B237" t="s">
        <v>115</v>
      </c>
      <c r="C237" s="16">
        <v>661.92</v>
      </c>
      <c r="D237" s="38">
        <v>6.4006999999999994E-2</v>
      </c>
      <c r="E237" s="16">
        <v>0.423678</v>
      </c>
      <c r="F237" s="16">
        <v>661.49632199999996</v>
      </c>
      <c r="G237" s="16">
        <v>0</v>
      </c>
      <c r="H237" s="16">
        <v>0.423678</v>
      </c>
      <c r="I237" s="16">
        <v>-9.2E-5</v>
      </c>
      <c r="J237" s="16">
        <v>-3.0000000000000001E-6</v>
      </c>
      <c r="K237" s="16">
        <v>0.31389299999999998</v>
      </c>
      <c r="L237" s="16">
        <v>0.10988100000000001</v>
      </c>
      <c r="M237" s="39">
        <v>-9.9999999999999995E-7</v>
      </c>
    </row>
    <row r="238" spans="1:13" ht="12" x14ac:dyDescent="0.2">
      <c r="A238" s="37" t="s">
        <v>10</v>
      </c>
      <c r="B238" t="s">
        <v>116</v>
      </c>
      <c r="C238" s="16">
        <v>172.81</v>
      </c>
      <c r="D238" s="38">
        <v>-832.421651</v>
      </c>
      <c r="E238" s="16">
        <v>-1438.5078559999999</v>
      </c>
      <c r="F238" s="16">
        <v>1611.3178559999999</v>
      </c>
      <c r="G238" s="16">
        <v>-367.08</v>
      </c>
      <c r="H238" s="16">
        <v>-1071.427856</v>
      </c>
      <c r="I238" s="16">
        <v>166.683088</v>
      </c>
      <c r="J238" s="16">
        <v>-1489.321831</v>
      </c>
      <c r="K238" s="16">
        <v>0.87010100000000001</v>
      </c>
      <c r="L238" s="16">
        <v>250.34078600000001</v>
      </c>
      <c r="M238" s="39">
        <v>0</v>
      </c>
    </row>
    <row r="239" spans="1:13" ht="12" x14ac:dyDescent="0.2">
      <c r="A239" s="37" t="s">
        <v>10</v>
      </c>
      <c r="B239" t="s">
        <v>117</v>
      </c>
      <c r="C239" s="16">
        <v>1059.07</v>
      </c>
      <c r="D239" s="38">
        <v>19.636831999999998</v>
      </c>
      <c r="E239" s="16">
        <v>207.967794</v>
      </c>
      <c r="F239" s="16">
        <v>851.10220600000002</v>
      </c>
      <c r="G239" s="16">
        <v>215.94</v>
      </c>
      <c r="H239" s="16">
        <v>-7.9722059999999999</v>
      </c>
      <c r="I239" s="16">
        <v>-7.8764719999999997</v>
      </c>
      <c r="J239" s="16">
        <v>-0.52859199999999995</v>
      </c>
      <c r="K239" s="16">
        <v>0.301896</v>
      </c>
      <c r="L239" s="16">
        <v>0.130962</v>
      </c>
      <c r="M239" s="39">
        <v>0</v>
      </c>
    </row>
    <row r="240" spans="1:13" ht="12" x14ac:dyDescent="0.2">
      <c r="A240" s="37" t="s">
        <v>55</v>
      </c>
      <c r="B240" t="s">
        <v>113</v>
      </c>
      <c r="C240" s="16">
        <v>4087060.52</v>
      </c>
      <c r="D240" s="38">
        <v>15.309347000000001</v>
      </c>
      <c r="E240" s="16">
        <v>625702.27491100004</v>
      </c>
      <c r="F240" s="16">
        <v>3461358.2450890001</v>
      </c>
      <c r="G240" s="16">
        <v>622389.24</v>
      </c>
      <c r="H240" s="16">
        <v>3313.0349110000002</v>
      </c>
      <c r="I240" s="16">
        <v>-10367.613465</v>
      </c>
      <c r="J240" s="16">
        <v>8441.0202410000002</v>
      </c>
      <c r="K240" s="16">
        <v>2842.4698279999998</v>
      </c>
      <c r="L240" s="16">
        <v>2397.1583070000001</v>
      </c>
      <c r="M240" s="39">
        <v>0</v>
      </c>
    </row>
    <row r="241" spans="1:13" ht="12" x14ac:dyDescent="0.2">
      <c r="A241" s="37" t="s">
        <v>55</v>
      </c>
      <c r="B241" t="s">
        <v>114</v>
      </c>
      <c r="C241" s="16">
        <v>460864.52</v>
      </c>
      <c r="D241" s="38">
        <v>-0.91801699999999997</v>
      </c>
      <c r="E241" s="16">
        <v>-4230.8167299999996</v>
      </c>
      <c r="F241" s="16">
        <v>465095.33672999998</v>
      </c>
      <c r="G241" s="16">
        <v>-3340.34</v>
      </c>
      <c r="H241" s="16">
        <v>-890.47672999999998</v>
      </c>
      <c r="I241" s="16">
        <v>21.662112</v>
      </c>
      <c r="J241" s="16">
        <v>-905.94909500000006</v>
      </c>
      <c r="K241" s="16">
        <v>-84.644447999999997</v>
      </c>
      <c r="L241" s="16">
        <v>93.485388</v>
      </c>
      <c r="M241" s="39">
        <v>-15.030687</v>
      </c>
    </row>
    <row r="242" spans="1:13" ht="12" x14ac:dyDescent="0.2">
      <c r="A242" s="37" t="s">
        <v>55</v>
      </c>
      <c r="B242" t="s">
        <v>115</v>
      </c>
      <c r="C242" s="16">
        <v>3318.25</v>
      </c>
      <c r="D242" s="38">
        <v>6.4006999999999994E-2</v>
      </c>
      <c r="E242" s="16">
        <v>2.1239279999999998</v>
      </c>
      <c r="F242" s="16">
        <v>3316.126072</v>
      </c>
      <c r="G242" s="16">
        <v>0</v>
      </c>
      <c r="H242" s="16">
        <v>2.1239279999999998</v>
      </c>
      <c r="I242" s="16">
        <v>-4.64E-4</v>
      </c>
      <c r="J242" s="16">
        <v>-1.2E-5</v>
      </c>
      <c r="K242" s="16">
        <v>1.5735650000000001</v>
      </c>
      <c r="L242" s="16">
        <v>0.55084</v>
      </c>
      <c r="M242" s="39">
        <v>-9.9999999999999995E-7</v>
      </c>
    </row>
    <row r="243" spans="1:13" ht="12" x14ac:dyDescent="0.2">
      <c r="A243" s="37" t="s">
        <v>55</v>
      </c>
      <c r="B243" t="s">
        <v>116</v>
      </c>
      <c r="C243" s="16">
        <v>770.71</v>
      </c>
      <c r="D243" s="38">
        <v>-832.421651</v>
      </c>
      <c r="E243" s="16">
        <v>-6415.5569100000002</v>
      </c>
      <c r="F243" s="16">
        <v>7186.2669100000003</v>
      </c>
      <c r="G243" s="16">
        <v>-1277.55</v>
      </c>
      <c r="H243" s="16">
        <v>-5138.0069100000001</v>
      </c>
      <c r="I243" s="16">
        <v>383.80597799999998</v>
      </c>
      <c r="J243" s="16">
        <v>-6642.1805919999997</v>
      </c>
      <c r="K243" s="16">
        <v>3.880538</v>
      </c>
      <c r="L243" s="16">
        <v>1116.4871659999999</v>
      </c>
      <c r="M243" s="39">
        <v>0</v>
      </c>
    </row>
    <row r="244" spans="1:13" ht="12" x14ac:dyDescent="0.2">
      <c r="A244" s="37" t="s">
        <v>55</v>
      </c>
      <c r="B244" t="s">
        <v>117</v>
      </c>
      <c r="C244" s="16">
        <v>5303.22</v>
      </c>
      <c r="D244" s="38">
        <v>19.636831999999998</v>
      </c>
      <c r="E244" s="16">
        <v>1041.3843899999999</v>
      </c>
      <c r="F244" s="16">
        <v>4261.8356100000001</v>
      </c>
      <c r="G244" s="16">
        <v>1085.1400000000001</v>
      </c>
      <c r="H244" s="16">
        <v>-43.755609999999997</v>
      </c>
      <c r="I244" s="16">
        <v>-43.276232</v>
      </c>
      <c r="J244" s="16">
        <v>-2.6468880000000001</v>
      </c>
      <c r="K244" s="16">
        <v>1.5117259999999999</v>
      </c>
      <c r="L244" s="16">
        <v>0.655783</v>
      </c>
      <c r="M244" s="39">
        <v>9.9999999999999995E-7</v>
      </c>
    </row>
    <row r="245" spans="1:13" ht="12" x14ac:dyDescent="0.2">
      <c r="A245" s="37" t="s">
        <v>56</v>
      </c>
      <c r="B245" t="s">
        <v>113</v>
      </c>
      <c r="C245" s="16">
        <v>73189.149999999994</v>
      </c>
      <c r="D245" s="38">
        <v>15.309347000000001</v>
      </c>
      <c r="E245" s="16">
        <v>11204.780901</v>
      </c>
      <c r="F245" s="16">
        <v>61984.369099000003</v>
      </c>
      <c r="G245" s="16">
        <v>11135.99</v>
      </c>
      <c r="H245" s="16">
        <v>68.790901000000005</v>
      </c>
      <c r="I245" s="16">
        <v>-176.19569100000001</v>
      </c>
      <c r="J245" s="16">
        <v>151.157805</v>
      </c>
      <c r="K245" s="16">
        <v>50.901608000000003</v>
      </c>
      <c r="L245" s="16">
        <v>42.927179000000002</v>
      </c>
      <c r="M245" s="39">
        <v>0</v>
      </c>
    </row>
    <row r="246" spans="1:13" ht="12" x14ac:dyDescent="0.2">
      <c r="A246" s="37" t="s">
        <v>56</v>
      </c>
      <c r="B246" t="s">
        <v>114</v>
      </c>
      <c r="C246" s="16">
        <v>3115.39</v>
      </c>
      <c r="D246" s="38">
        <v>-0.91801699999999997</v>
      </c>
      <c r="E246" s="16">
        <v>-28.599824000000002</v>
      </c>
      <c r="F246" s="16">
        <v>3143.9898240000002</v>
      </c>
      <c r="G246" s="16">
        <v>-11.15</v>
      </c>
      <c r="H246" s="16">
        <v>-17.449824</v>
      </c>
      <c r="I246" s="16">
        <v>-11.307172</v>
      </c>
      <c r="J246" s="16">
        <v>-6.1008100000000001</v>
      </c>
      <c r="K246" s="16">
        <v>-0.572187</v>
      </c>
      <c r="L246" s="16">
        <v>0.63195000000000001</v>
      </c>
      <c r="M246" s="39">
        <v>-0.101605</v>
      </c>
    </row>
    <row r="247" spans="1:13" ht="12" x14ac:dyDescent="0.2">
      <c r="A247" s="37" t="s">
        <v>56</v>
      </c>
      <c r="B247" t="s">
        <v>115</v>
      </c>
      <c r="C247" s="16">
        <v>20.53</v>
      </c>
      <c r="D247" s="38">
        <v>6.4006999999999994E-2</v>
      </c>
      <c r="E247" s="16">
        <v>1.3141E-2</v>
      </c>
      <c r="F247" s="16">
        <v>20.516859</v>
      </c>
      <c r="G247" s="16">
        <v>0</v>
      </c>
      <c r="H247" s="16">
        <v>1.3141E-2</v>
      </c>
      <c r="I247" s="16">
        <v>-3.0000000000000001E-6</v>
      </c>
      <c r="J247" s="16">
        <v>0</v>
      </c>
      <c r="K247" s="16">
        <v>9.7359999999999999E-3</v>
      </c>
      <c r="L247" s="16">
        <v>3.408E-3</v>
      </c>
      <c r="M247" s="39">
        <v>0</v>
      </c>
    </row>
    <row r="248" spans="1:13" ht="12" x14ac:dyDescent="0.2">
      <c r="A248" s="37" t="s">
        <v>56</v>
      </c>
      <c r="B248" t="s">
        <v>116</v>
      </c>
      <c r="C248" s="16">
        <v>7.85</v>
      </c>
      <c r="D248" s="38">
        <v>-832.421651</v>
      </c>
      <c r="E248" s="16">
        <v>-65.345100000000002</v>
      </c>
      <c r="F248" s="16">
        <v>73.195099999999996</v>
      </c>
      <c r="G248" s="16">
        <v>-19.28</v>
      </c>
      <c r="H248" s="16">
        <v>-46.065100000000001</v>
      </c>
      <c r="I248" s="16">
        <v>10.176848</v>
      </c>
      <c r="J248" s="16">
        <v>-67.653356000000002</v>
      </c>
      <c r="K248" s="16">
        <v>3.9524999999999998E-2</v>
      </c>
      <c r="L248" s="16">
        <v>11.371883</v>
      </c>
      <c r="M248" s="39">
        <v>0</v>
      </c>
    </row>
    <row r="249" spans="1:13" ht="12" x14ac:dyDescent="0.2">
      <c r="A249" s="37" t="s">
        <v>56</v>
      </c>
      <c r="B249" t="s">
        <v>117</v>
      </c>
      <c r="C249" s="16">
        <v>190.68</v>
      </c>
      <c r="D249" s="38">
        <v>19.636831999999998</v>
      </c>
      <c r="E249" s="16">
        <v>37.443511000000001</v>
      </c>
      <c r="F249" s="16">
        <v>153.23648900000001</v>
      </c>
      <c r="G249" s="16">
        <v>38.69</v>
      </c>
      <c r="H249" s="16">
        <v>-1.246489</v>
      </c>
      <c r="I249" s="16">
        <v>-1.2292529999999999</v>
      </c>
      <c r="J249" s="16">
        <v>-9.5170000000000005E-2</v>
      </c>
      <c r="K249" s="16">
        <v>5.4355000000000001E-2</v>
      </c>
      <c r="L249" s="16">
        <v>2.3578999999999999E-2</v>
      </c>
      <c r="M249" s="39">
        <v>0</v>
      </c>
    </row>
    <row r="250" spans="1:13" ht="12" x14ac:dyDescent="0.2">
      <c r="A250" s="37" t="s">
        <v>57</v>
      </c>
      <c r="B250" t="s">
        <v>113</v>
      </c>
      <c r="C250" s="16">
        <v>2014218.36</v>
      </c>
      <c r="D250" s="38">
        <v>15.309347000000001</v>
      </c>
      <c r="E250" s="16">
        <v>308363.67698799999</v>
      </c>
      <c r="F250" s="16">
        <v>1705854.6830120001</v>
      </c>
      <c r="G250" s="16">
        <v>288985.46999999997</v>
      </c>
      <c r="H250" s="16">
        <v>19378.206988000002</v>
      </c>
      <c r="I250" s="16">
        <v>12635.998743</v>
      </c>
      <c r="J250" s="16">
        <v>4159.9721520000003</v>
      </c>
      <c r="K250" s="16">
        <v>1400.849066</v>
      </c>
      <c r="L250" s="16">
        <v>1181.387027</v>
      </c>
      <c r="M250" s="39">
        <v>0</v>
      </c>
    </row>
    <row r="251" spans="1:13" ht="12" x14ac:dyDescent="0.2">
      <c r="A251" s="37" t="s">
        <v>57</v>
      </c>
      <c r="B251" t="s">
        <v>114</v>
      </c>
      <c r="C251" s="16">
        <v>286029.44</v>
      </c>
      <c r="D251" s="38">
        <v>-0.91801699999999997</v>
      </c>
      <c r="E251" s="16">
        <v>-2625.8001810000001</v>
      </c>
      <c r="F251" s="16">
        <v>288655.24018099997</v>
      </c>
      <c r="G251" s="16">
        <v>-1372.88</v>
      </c>
      <c r="H251" s="16">
        <v>-1252.920181</v>
      </c>
      <c r="I251" s="16">
        <v>-688.43169599999999</v>
      </c>
      <c r="J251" s="16">
        <v>-560.64690099999996</v>
      </c>
      <c r="K251" s="16">
        <v>-52.533451999999997</v>
      </c>
      <c r="L251" s="16">
        <v>58.020463999999997</v>
      </c>
      <c r="M251" s="39">
        <v>-9.3285959999999992</v>
      </c>
    </row>
    <row r="252" spans="1:13" ht="12" x14ac:dyDescent="0.2">
      <c r="A252" s="37" t="s">
        <v>57</v>
      </c>
      <c r="B252" t="s">
        <v>115</v>
      </c>
      <c r="C252" s="16">
        <v>2573.29</v>
      </c>
      <c r="D252" s="38">
        <v>6.4006999999999994E-2</v>
      </c>
      <c r="E252" s="16">
        <v>1.647098</v>
      </c>
      <c r="F252" s="16">
        <v>2571.642902</v>
      </c>
      <c r="G252" s="16">
        <v>0</v>
      </c>
      <c r="H252" s="16">
        <v>1.647098</v>
      </c>
      <c r="I252" s="16">
        <v>-3.59E-4</v>
      </c>
      <c r="J252" s="16">
        <v>-1.0000000000000001E-5</v>
      </c>
      <c r="K252" s="16">
        <v>1.2202930000000001</v>
      </c>
      <c r="L252" s="16">
        <v>0.427174</v>
      </c>
      <c r="M252" s="39">
        <v>0</v>
      </c>
    </row>
    <row r="253" spans="1:13" ht="12" x14ac:dyDescent="0.2">
      <c r="A253" s="37" t="s">
        <v>57</v>
      </c>
      <c r="B253" t="s">
        <v>116</v>
      </c>
      <c r="C253" s="16">
        <v>483.85</v>
      </c>
      <c r="D253" s="38">
        <v>-832.421651</v>
      </c>
      <c r="E253" s="16">
        <v>-4027.6721600000001</v>
      </c>
      <c r="F253" s="16">
        <v>4511.5221600000004</v>
      </c>
      <c r="G253" s="16">
        <v>-1006.34</v>
      </c>
      <c r="H253" s="16">
        <v>-3021.3321599999999</v>
      </c>
      <c r="I253" s="16">
        <v>445.24951900000002</v>
      </c>
      <c r="J253" s="16">
        <v>-4169.9459980000001</v>
      </c>
      <c r="K253" s="16">
        <v>2.4361929999999998</v>
      </c>
      <c r="L253" s="16">
        <v>700.92812500000002</v>
      </c>
      <c r="M253" s="39">
        <v>9.9999999999999995E-7</v>
      </c>
    </row>
    <row r="254" spans="1:13" ht="12" x14ac:dyDescent="0.2">
      <c r="A254" s="37" t="s">
        <v>57</v>
      </c>
      <c r="B254" t="s">
        <v>117</v>
      </c>
      <c r="C254" s="16">
        <v>3440.25</v>
      </c>
      <c r="D254" s="38">
        <v>19.636831999999998</v>
      </c>
      <c r="E254" s="16">
        <v>675.556105</v>
      </c>
      <c r="F254" s="16">
        <v>2764.6938949999999</v>
      </c>
      <c r="G254" s="16">
        <v>701.97</v>
      </c>
      <c r="H254" s="16">
        <v>-26.413895</v>
      </c>
      <c r="I254" s="16">
        <v>-26.102917000000001</v>
      </c>
      <c r="J254" s="16">
        <v>-1.7170609999999999</v>
      </c>
      <c r="K254" s="16">
        <v>0.98067099999999996</v>
      </c>
      <c r="L254" s="16">
        <v>0.42541299999999999</v>
      </c>
      <c r="M254" s="39">
        <v>-9.9999999999999995E-7</v>
      </c>
    </row>
    <row r="255" spans="1:13" ht="12" x14ac:dyDescent="0.2">
      <c r="A255" s="37" t="s">
        <v>58</v>
      </c>
      <c r="B255" t="s">
        <v>113</v>
      </c>
      <c r="C255" s="16">
        <v>1297012.1599999999</v>
      </c>
      <c r="D255" s="38">
        <v>15.309347000000001</v>
      </c>
      <c r="E255" s="16">
        <v>198564.09151</v>
      </c>
      <c r="F255" s="16">
        <v>1098448.06849</v>
      </c>
      <c r="G255" s="16">
        <v>231205.57</v>
      </c>
      <c r="H255" s="16">
        <v>-32641.478490000001</v>
      </c>
      <c r="I255" s="16">
        <v>-36982.977030000002</v>
      </c>
      <c r="J255" s="16">
        <v>2678.723704</v>
      </c>
      <c r="K255" s="16">
        <v>902.04632700000002</v>
      </c>
      <c r="L255" s="16">
        <v>760.72851400000002</v>
      </c>
      <c r="M255" s="39">
        <v>-5.0000000000000004E-6</v>
      </c>
    </row>
    <row r="256" spans="1:13" ht="12" x14ac:dyDescent="0.2">
      <c r="A256" s="37" t="s">
        <v>58</v>
      </c>
      <c r="B256" t="s">
        <v>114</v>
      </c>
      <c r="C256" s="16">
        <v>261292.73</v>
      </c>
      <c r="D256" s="38">
        <v>-0.91801699999999997</v>
      </c>
      <c r="E256" s="16">
        <v>-2398.7128659999998</v>
      </c>
      <c r="F256" s="16">
        <v>263691.442866</v>
      </c>
      <c r="G256" s="16">
        <v>-143.94999999999999</v>
      </c>
      <c r="H256" s="16">
        <v>-2254.762866</v>
      </c>
      <c r="I256" s="16">
        <v>-1740.458441</v>
      </c>
      <c r="J256" s="16">
        <v>-510.795073</v>
      </c>
      <c r="K256" s="16">
        <v>-47.990195999999997</v>
      </c>
      <c r="L256" s="16">
        <v>53.002675000000004</v>
      </c>
      <c r="M256" s="39">
        <v>-8.5218310000000006</v>
      </c>
    </row>
    <row r="257" spans="1:13" ht="12" x14ac:dyDescent="0.2">
      <c r="A257" s="37" t="s">
        <v>58</v>
      </c>
      <c r="B257" t="s">
        <v>115</v>
      </c>
      <c r="C257" s="16">
        <v>771.08</v>
      </c>
      <c r="D257" s="38">
        <v>6.4006999999999994E-2</v>
      </c>
      <c r="E257" s="16">
        <v>0.49354900000000002</v>
      </c>
      <c r="F257" s="16">
        <v>770.58645100000001</v>
      </c>
      <c r="G257" s="16">
        <v>0</v>
      </c>
      <c r="H257" s="16">
        <v>0.49354900000000002</v>
      </c>
      <c r="I257" s="16">
        <v>-1.08E-4</v>
      </c>
      <c r="J257" s="16">
        <v>-3.0000000000000001E-6</v>
      </c>
      <c r="K257" s="16">
        <v>0.36565799999999998</v>
      </c>
      <c r="L257" s="16">
        <v>0.128002</v>
      </c>
      <c r="M257" s="39">
        <v>0</v>
      </c>
    </row>
    <row r="258" spans="1:13" ht="12" x14ac:dyDescent="0.2">
      <c r="A258" s="37" t="s">
        <v>58</v>
      </c>
      <c r="B258" t="s">
        <v>116</v>
      </c>
      <c r="C258" s="16">
        <v>482.21</v>
      </c>
      <c r="D258" s="38">
        <v>-832.421651</v>
      </c>
      <c r="E258" s="16">
        <v>-4014.0204450000001</v>
      </c>
      <c r="F258" s="16">
        <v>4496.2304450000001</v>
      </c>
      <c r="G258" s="16">
        <v>-1263.58</v>
      </c>
      <c r="H258" s="16">
        <v>-2750.4404450000002</v>
      </c>
      <c r="I258" s="16">
        <v>704.39132400000005</v>
      </c>
      <c r="J258" s="16">
        <v>-4155.8120479999998</v>
      </c>
      <c r="K258" s="16">
        <v>2.4279350000000002</v>
      </c>
      <c r="L258" s="16">
        <v>698.55234299999995</v>
      </c>
      <c r="M258" s="39">
        <v>9.9999999999999995E-7</v>
      </c>
    </row>
    <row r="259" spans="1:13" ht="12" x14ac:dyDescent="0.2">
      <c r="A259" s="37" t="s">
        <v>58</v>
      </c>
      <c r="B259" t="s">
        <v>117</v>
      </c>
      <c r="C259" s="16">
        <v>2783.72</v>
      </c>
      <c r="D259" s="38">
        <v>19.636831999999998</v>
      </c>
      <c r="E259" s="16">
        <v>546.634413</v>
      </c>
      <c r="F259" s="16">
        <v>2237.085587</v>
      </c>
      <c r="G259" s="16">
        <v>568.42999999999995</v>
      </c>
      <c r="H259" s="16">
        <v>-21.795587000000001</v>
      </c>
      <c r="I259" s="16">
        <v>-21.543955</v>
      </c>
      <c r="J259" s="16">
        <v>-1.389381</v>
      </c>
      <c r="K259" s="16">
        <v>0.79352199999999995</v>
      </c>
      <c r="L259" s="16">
        <v>0.34422799999999998</v>
      </c>
      <c r="M259" s="39">
        <v>-9.9999999999999995E-7</v>
      </c>
    </row>
    <row r="260" spans="1:13" ht="12" x14ac:dyDescent="0.2">
      <c r="A260" s="37" t="s">
        <v>59</v>
      </c>
      <c r="B260" t="s">
        <v>113</v>
      </c>
      <c r="C260" s="16">
        <v>4174473.33</v>
      </c>
      <c r="D260" s="38">
        <v>15.309347000000001</v>
      </c>
      <c r="E260" s="16">
        <v>639084.60526900005</v>
      </c>
      <c r="F260" s="16">
        <v>3535388.7247310001</v>
      </c>
      <c r="G260" s="16">
        <v>660666.57999999996</v>
      </c>
      <c r="H260" s="16">
        <v>-21581.974730999998</v>
      </c>
      <c r="I260" s="16">
        <v>-35555.220654999997</v>
      </c>
      <c r="J260" s="16">
        <v>8621.55422</v>
      </c>
      <c r="K260" s="16">
        <v>2903.2637089999998</v>
      </c>
      <c r="L260" s="16">
        <v>2448.4280020000001</v>
      </c>
      <c r="M260" s="39">
        <v>-6.9999999999999999E-6</v>
      </c>
    </row>
    <row r="261" spans="1:13" ht="12" x14ac:dyDescent="0.2">
      <c r="A261" s="37" t="s">
        <v>59</v>
      </c>
      <c r="B261" t="s">
        <v>114</v>
      </c>
      <c r="C261" s="16">
        <v>719525.79</v>
      </c>
      <c r="D261" s="38">
        <v>-0.91801699999999997</v>
      </c>
      <c r="E261" s="16">
        <v>-6605.3723339999997</v>
      </c>
      <c r="F261" s="16">
        <v>726131.16233399999</v>
      </c>
      <c r="G261" s="16">
        <v>-3563.58</v>
      </c>
      <c r="H261" s="16">
        <v>-3041.7923340000002</v>
      </c>
      <c r="I261" s="16">
        <v>-1621.9374749999999</v>
      </c>
      <c r="J261" s="16">
        <v>-1410.1911030000001</v>
      </c>
      <c r="K261" s="16">
        <v>-132.15133800000001</v>
      </c>
      <c r="L261" s="16">
        <v>145.95427799999999</v>
      </c>
      <c r="M261" s="39">
        <v>-23.466695999999999</v>
      </c>
    </row>
    <row r="262" spans="1:13" ht="12" x14ac:dyDescent="0.2">
      <c r="A262" s="37" t="s">
        <v>59</v>
      </c>
      <c r="B262" t="s">
        <v>115</v>
      </c>
      <c r="C262" s="16">
        <v>4824.87</v>
      </c>
      <c r="D262" s="38">
        <v>6.4006999999999994E-2</v>
      </c>
      <c r="E262" s="16">
        <v>3.0882779999999999</v>
      </c>
      <c r="F262" s="16">
        <v>4821.7817219999997</v>
      </c>
      <c r="G262" s="16">
        <v>0</v>
      </c>
      <c r="H262" s="16">
        <v>3.0882779999999999</v>
      </c>
      <c r="I262" s="16">
        <v>-6.7400000000000001E-4</v>
      </c>
      <c r="J262" s="16">
        <v>-1.9000000000000001E-5</v>
      </c>
      <c r="K262" s="16">
        <v>2.2880259999999999</v>
      </c>
      <c r="L262" s="16">
        <v>0.80094299999999996</v>
      </c>
      <c r="M262" s="39">
        <v>1.9999999999999999E-6</v>
      </c>
    </row>
    <row r="263" spans="1:13" ht="12" x14ac:dyDescent="0.2">
      <c r="A263" s="37" t="s">
        <v>59</v>
      </c>
      <c r="B263" t="s">
        <v>116</v>
      </c>
      <c r="C263" s="16">
        <v>1272.79</v>
      </c>
      <c r="D263" s="38">
        <v>-832.421651</v>
      </c>
      <c r="E263" s="16">
        <v>-10594.979536999999</v>
      </c>
      <c r="F263" s="16">
        <v>11867.769537</v>
      </c>
      <c r="G263" s="16">
        <v>-2684.07</v>
      </c>
      <c r="H263" s="16">
        <v>-7910.9095369999995</v>
      </c>
      <c r="I263" s="16">
        <v>1208.095311</v>
      </c>
      <c r="J263" s="16">
        <v>-10969.237503</v>
      </c>
      <c r="K263" s="16">
        <v>6.4085190000000001</v>
      </c>
      <c r="L263" s="16">
        <v>1843.8241370000001</v>
      </c>
      <c r="M263" s="39">
        <v>-9.9999999999999995E-7</v>
      </c>
    </row>
    <row r="264" spans="1:13" ht="12" x14ac:dyDescent="0.2">
      <c r="A264" s="37" t="s">
        <v>59</v>
      </c>
      <c r="B264" t="s">
        <v>117</v>
      </c>
      <c r="C264" s="16">
        <v>5879.22</v>
      </c>
      <c r="D264" s="38">
        <v>19.636831999999998</v>
      </c>
      <c r="E264" s="16">
        <v>1154.4925410000001</v>
      </c>
      <c r="F264" s="16">
        <v>4724.7274589999997</v>
      </c>
      <c r="G264" s="16">
        <v>1199.4000000000001</v>
      </c>
      <c r="H264" s="16">
        <v>-44.907459000000003</v>
      </c>
      <c r="I264" s="16">
        <v>-44.376013</v>
      </c>
      <c r="J264" s="16">
        <v>-2.934374</v>
      </c>
      <c r="K264" s="16">
        <v>1.6759189999999999</v>
      </c>
      <c r="L264" s="16">
        <v>0.72701000000000005</v>
      </c>
      <c r="M264" s="39">
        <v>-9.9999999999999995E-7</v>
      </c>
    </row>
    <row r="265" spans="1:13" ht="12" x14ac:dyDescent="0.2">
      <c r="A265" s="37" t="s">
        <v>60</v>
      </c>
      <c r="B265" t="s">
        <v>113</v>
      </c>
      <c r="C265" s="16">
        <v>2315659.9500000002</v>
      </c>
      <c r="D265" s="38">
        <v>15.309347000000001</v>
      </c>
      <c r="E265" s="16">
        <v>354512.41584099998</v>
      </c>
      <c r="F265" s="16">
        <v>1961147.534159</v>
      </c>
      <c r="G265" s="16">
        <v>383440.09</v>
      </c>
      <c r="H265" s="16">
        <v>-28927.674158999998</v>
      </c>
      <c r="I265" s="16">
        <v>-36678.900099999999</v>
      </c>
      <c r="J265" s="16">
        <v>4782.5405119999996</v>
      </c>
      <c r="K265" s="16">
        <v>1610.495735</v>
      </c>
      <c r="L265" s="16">
        <v>1358.189697</v>
      </c>
      <c r="M265" s="39">
        <v>-3.0000000000000001E-6</v>
      </c>
    </row>
    <row r="266" spans="1:13" ht="12" x14ac:dyDescent="0.2">
      <c r="A266" s="37" t="s">
        <v>60</v>
      </c>
      <c r="B266" t="s">
        <v>114</v>
      </c>
      <c r="C266" s="16">
        <v>379062.67</v>
      </c>
      <c r="D266" s="38">
        <v>-0.91801699999999997</v>
      </c>
      <c r="E266" s="16">
        <v>-3479.8614699999998</v>
      </c>
      <c r="F266" s="16">
        <v>382542.53146999999</v>
      </c>
      <c r="G266" s="16">
        <v>-517.65</v>
      </c>
      <c r="H266" s="16">
        <v>-2962.2114700000002</v>
      </c>
      <c r="I266" s="16">
        <v>-2215.217028</v>
      </c>
      <c r="J266" s="16">
        <v>-741.90335300000004</v>
      </c>
      <c r="K266" s="16">
        <v>-69.620351999999997</v>
      </c>
      <c r="L266" s="16">
        <v>76.892056999999994</v>
      </c>
      <c r="M266" s="39">
        <v>-12.362793999999999</v>
      </c>
    </row>
    <row r="267" spans="1:13" ht="12" x14ac:dyDescent="0.2">
      <c r="A267" s="37" t="s">
        <v>60</v>
      </c>
      <c r="B267" t="s">
        <v>115</v>
      </c>
      <c r="C267" s="16">
        <v>1807.57</v>
      </c>
      <c r="D267" s="38">
        <v>6.4006999999999994E-2</v>
      </c>
      <c r="E267" s="16">
        <v>1.1569799999999999</v>
      </c>
      <c r="F267" s="16">
        <v>1806.41302</v>
      </c>
      <c r="G267" s="16">
        <v>0</v>
      </c>
      <c r="H267" s="16">
        <v>1.1569799999999999</v>
      </c>
      <c r="I267" s="16">
        <v>-2.52E-4</v>
      </c>
      <c r="J267" s="16">
        <v>-6.9999999999999999E-6</v>
      </c>
      <c r="K267" s="16">
        <v>0.85717699999999997</v>
      </c>
      <c r="L267" s="16">
        <v>0.300062</v>
      </c>
      <c r="M267" s="39">
        <v>0</v>
      </c>
    </row>
    <row r="268" spans="1:13" ht="12" x14ac:dyDescent="0.2">
      <c r="A268" s="37" t="s">
        <v>60</v>
      </c>
      <c r="B268" t="s">
        <v>116</v>
      </c>
      <c r="C268" s="16">
        <v>706.18</v>
      </c>
      <c r="D268" s="38">
        <v>-832.421651</v>
      </c>
      <c r="E268" s="16">
        <v>-5878.3952179999997</v>
      </c>
      <c r="F268" s="16">
        <v>6584.5752179999999</v>
      </c>
      <c r="G268" s="16">
        <v>-1888.3</v>
      </c>
      <c r="H268" s="16">
        <v>-3990.0952179999999</v>
      </c>
      <c r="I268" s="16">
        <v>1069.387371</v>
      </c>
      <c r="J268" s="16">
        <v>-6086.0441549999996</v>
      </c>
      <c r="K268" s="16">
        <v>3.555628</v>
      </c>
      <c r="L268" s="16">
        <v>1023.005939</v>
      </c>
      <c r="M268" s="39">
        <v>-9.9999999999999995E-7</v>
      </c>
    </row>
    <row r="269" spans="1:13" ht="12" x14ac:dyDescent="0.2">
      <c r="A269" s="37" t="s">
        <v>60</v>
      </c>
      <c r="B269" t="s">
        <v>117</v>
      </c>
      <c r="C269" s="16">
        <v>7821.9</v>
      </c>
      <c r="D269" s="38">
        <v>19.636831999999998</v>
      </c>
      <c r="E269" s="16">
        <v>1535.9733450000001</v>
      </c>
      <c r="F269" s="16">
        <v>6285.9266550000002</v>
      </c>
      <c r="G269" s="16">
        <v>1595.76</v>
      </c>
      <c r="H269" s="16">
        <v>-59.786655000000003</v>
      </c>
      <c r="I269" s="16">
        <v>-59.079604000000003</v>
      </c>
      <c r="J269" s="16">
        <v>-3.9039839999999999</v>
      </c>
      <c r="K269" s="16">
        <v>2.2296960000000001</v>
      </c>
      <c r="L269" s="16">
        <v>0.96723599999999998</v>
      </c>
      <c r="M269" s="39">
        <v>9.9999999999999995E-7</v>
      </c>
    </row>
    <row r="270" spans="1:13" ht="12" x14ac:dyDescent="0.2">
      <c r="A270" s="37" t="s">
        <v>61</v>
      </c>
      <c r="B270" t="s">
        <v>113</v>
      </c>
      <c r="C270" s="16">
        <v>3365921.41</v>
      </c>
      <c r="D270" s="38">
        <v>15.309347000000001</v>
      </c>
      <c r="E270" s="16">
        <v>515300.58659600001</v>
      </c>
      <c r="F270" s="16">
        <v>2850620.8234040001</v>
      </c>
      <c r="G270" s="16">
        <v>531675.51</v>
      </c>
      <c r="H270" s="16">
        <v>-16374.923403999999</v>
      </c>
      <c r="I270" s="16">
        <v>-27641.69742</v>
      </c>
      <c r="J270" s="16">
        <v>6951.6491409999999</v>
      </c>
      <c r="K270" s="16">
        <v>2340.9318269999999</v>
      </c>
      <c r="L270" s="16">
        <v>1974.1930500000001</v>
      </c>
      <c r="M270" s="39">
        <v>-1.9999999999999999E-6</v>
      </c>
    </row>
    <row r="271" spans="1:13" ht="12" x14ac:dyDescent="0.2">
      <c r="A271" s="37" t="s">
        <v>61</v>
      </c>
      <c r="B271" t="s">
        <v>114</v>
      </c>
      <c r="C271" s="16">
        <v>84172.44</v>
      </c>
      <c r="D271" s="38">
        <v>-0.91801699999999997</v>
      </c>
      <c r="E271" s="16">
        <v>-772.71768999999995</v>
      </c>
      <c r="F271" s="16">
        <v>84945.157689999993</v>
      </c>
      <c r="G271" s="16">
        <v>675.05</v>
      </c>
      <c r="H271" s="16">
        <v>-1447.7676899999999</v>
      </c>
      <c r="I271" s="16">
        <v>-1280.8942050000001</v>
      </c>
      <c r="J271" s="16">
        <v>-165.742988</v>
      </c>
      <c r="K271" s="16">
        <v>-15.459488</v>
      </c>
      <c r="L271" s="16">
        <v>17.074200999999999</v>
      </c>
      <c r="M271" s="39">
        <v>-2.7452100000000002</v>
      </c>
    </row>
    <row r="272" spans="1:13" ht="12" x14ac:dyDescent="0.2">
      <c r="A272" s="37" t="s">
        <v>61</v>
      </c>
      <c r="B272" t="s">
        <v>115</v>
      </c>
      <c r="C272" s="16">
        <v>298.86</v>
      </c>
      <c r="D272" s="38">
        <v>6.4006999999999994E-2</v>
      </c>
      <c r="E272" s="16">
        <v>0.19129299999999999</v>
      </c>
      <c r="F272" s="16">
        <v>298.66870699999998</v>
      </c>
      <c r="G272" s="16">
        <v>0</v>
      </c>
      <c r="H272" s="16">
        <v>0.19129299999999999</v>
      </c>
      <c r="I272" s="16">
        <v>-4.1999999999999998E-5</v>
      </c>
      <c r="J272" s="16">
        <v>-9.9999999999999995E-7</v>
      </c>
      <c r="K272" s="16">
        <v>0.14172399999999999</v>
      </c>
      <c r="L272" s="16">
        <v>4.9612000000000003E-2</v>
      </c>
      <c r="M272" s="39">
        <v>0</v>
      </c>
    </row>
    <row r="273" spans="1:13" ht="12" x14ac:dyDescent="0.2">
      <c r="A273" s="37" t="s">
        <v>61</v>
      </c>
      <c r="B273" t="s">
        <v>116</v>
      </c>
      <c r="C273" s="16">
        <v>195.01</v>
      </c>
      <c r="D273" s="38">
        <v>-832.421651</v>
      </c>
      <c r="E273" s="16">
        <v>-1623.305462</v>
      </c>
      <c r="F273" s="16">
        <v>1818.315462</v>
      </c>
      <c r="G273" s="16">
        <v>-750.92</v>
      </c>
      <c r="H273" s="16">
        <v>-872.38546199999996</v>
      </c>
      <c r="I273" s="16">
        <v>524.77914099999998</v>
      </c>
      <c r="J273" s="16">
        <v>-1680.647244</v>
      </c>
      <c r="K273" s="16">
        <v>0.98187899999999995</v>
      </c>
      <c r="L273" s="16">
        <v>282.50076200000001</v>
      </c>
      <c r="M273" s="39">
        <v>0</v>
      </c>
    </row>
    <row r="274" spans="1:13" ht="12" x14ac:dyDescent="0.2">
      <c r="A274" s="37" t="s">
        <v>61</v>
      </c>
      <c r="B274" t="s">
        <v>117</v>
      </c>
      <c r="C274" s="16">
        <v>14609.2</v>
      </c>
      <c r="D274" s="38">
        <v>19.636831999999998</v>
      </c>
      <c r="E274" s="16">
        <v>2868.7840270000002</v>
      </c>
      <c r="F274" s="16">
        <v>11740.415972999999</v>
      </c>
      <c r="G274" s="16">
        <v>2970.84</v>
      </c>
      <c r="H274" s="16">
        <v>-102.05597299999999</v>
      </c>
      <c r="I274" s="16">
        <v>-100.73539</v>
      </c>
      <c r="J274" s="16">
        <v>-7.2915900000000002</v>
      </c>
      <c r="K274" s="16">
        <v>4.1644709999999998</v>
      </c>
      <c r="L274" s="16">
        <v>1.8065370000000001</v>
      </c>
      <c r="M274" s="39">
        <v>-9.9999999999999995E-7</v>
      </c>
    </row>
    <row r="275" spans="1:13" ht="12" x14ac:dyDescent="0.2">
      <c r="A275" s="37" t="s">
        <v>62</v>
      </c>
      <c r="B275" t="s">
        <v>113</v>
      </c>
      <c r="C275" s="16">
        <v>193899.93</v>
      </c>
      <c r="D275" s="38">
        <v>15.309347000000001</v>
      </c>
      <c r="E275" s="16">
        <v>29684.813011999999</v>
      </c>
      <c r="F275" s="16">
        <v>164215.11698799999</v>
      </c>
      <c r="G275" s="16">
        <v>30481.81</v>
      </c>
      <c r="H275" s="16">
        <v>-796.99698799999999</v>
      </c>
      <c r="I275" s="16">
        <v>-1446.0396800000001</v>
      </c>
      <c r="J275" s="16">
        <v>400.462197</v>
      </c>
      <c r="K275" s="16">
        <v>134.85356999999999</v>
      </c>
      <c r="L275" s="16">
        <v>113.72692600000001</v>
      </c>
      <c r="M275" s="39">
        <v>-9.9999999999999995E-7</v>
      </c>
    </row>
    <row r="276" spans="1:13" ht="12" x14ac:dyDescent="0.2">
      <c r="A276" s="37" t="s">
        <v>62</v>
      </c>
      <c r="B276" t="s">
        <v>114</v>
      </c>
      <c r="C276" s="16">
        <v>788.73</v>
      </c>
      <c r="D276" s="38">
        <v>-0.91801699999999997</v>
      </c>
      <c r="E276" s="16">
        <v>-7.2406790000000001</v>
      </c>
      <c r="F276" s="16">
        <v>795.97067900000002</v>
      </c>
      <c r="G276" s="16">
        <v>-2.25</v>
      </c>
      <c r="H276" s="16">
        <v>-4.9906790000000001</v>
      </c>
      <c r="I276" s="16">
        <v>-3.462647</v>
      </c>
      <c r="J276" s="16">
        <v>-1.517439</v>
      </c>
      <c r="K276" s="16">
        <v>-0.14486199999999999</v>
      </c>
      <c r="L276" s="16">
        <v>0.159992</v>
      </c>
      <c r="M276" s="39">
        <v>-2.5722999999999999E-2</v>
      </c>
    </row>
    <row r="277" spans="1:13" ht="12" x14ac:dyDescent="0.2">
      <c r="A277" s="37" t="s">
        <v>62</v>
      </c>
      <c r="B277" t="s">
        <v>115</v>
      </c>
      <c r="C277" s="16">
        <v>1.22</v>
      </c>
      <c r="D277" s="38">
        <v>6.4006999999999994E-2</v>
      </c>
      <c r="E277" s="16">
        <v>7.8100000000000001E-4</v>
      </c>
      <c r="F277" s="16">
        <v>1.2192190000000001</v>
      </c>
      <c r="G277" s="16">
        <v>0</v>
      </c>
      <c r="H277" s="16">
        <v>7.8100000000000001E-4</v>
      </c>
      <c r="I277" s="16">
        <v>0</v>
      </c>
      <c r="J277" s="16">
        <v>0</v>
      </c>
      <c r="K277" s="16">
        <v>5.7899999999999998E-4</v>
      </c>
      <c r="L277" s="16">
        <v>2.03E-4</v>
      </c>
      <c r="M277" s="39">
        <v>-9.9999999999999995E-7</v>
      </c>
    </row>
    <row r="278" spans="1:13" ht="12" x14ac:dyDescent="0.2">
      <c r="A278" s="37" t="s">
        <v>62</v>
      </c>
      <c r="B278" t="s">
        <v>116</v>
      </c>
      <c r="C278" s="16">
        <v>3.22</v>
      </c>
      <c r="D278" s="38">
        <v>-832.421651</v>
      </c>
      <c r="E278" s="16">
        <v>-26.803977</v>
      </c>
      <c r="F278" s="16">
        <v>30.023976999999999</v>
      </c>
      <c r="G278" s="16">
        <v>-1.72</v>
      </c>
      <c r="H278" s="16">
        <v>-25.083977000000001</v>
      </c>
      <c r="I278" s="16">
        <v>-2.0140319999999998</v>
      </c>
      <c r="J278" s="16">
        <v>-27.750803000000001</v>
      </c>
      <c r="K278" s="16">
        <v>1.6213000000000002E-2</v>
      </c>
      <c r="L278" s="16">
        <v>4.6646450000000002</v>
      </c>
      <c r="M278" s="39">
        <v>0</v>
      </c>
    </row>
    <row r="279" spans="1:13" ht="12" x14ac:dyDescent="0.2">
      <c r="A279" s="37" t="s">
        <v>62</v>
      </c>
      <c r="B279" t="s">
        <v>117</v>
      </c>
      <c r="C279" s="16">
        <v>730.48</v>
      </c>
      <c r="D279" s="38">
        <v>19.636831999999998</v>
      </c>
      <c r="E279" s="16">
        <v>143.443129</v>
      </c>
      <c r="F279" s="16">
        <v>587.03687100000002</v>
      </c>
      <c r="G279" s="16">
        <v>149.79</v>
      </c>
      <c r="H279" s="16">
        <v>-6.3468710000000002</v>
      </c>
      <c r="I279" s="16">
        <v>-6.2808400000000004</v>
      </c>
      <c r="J279" s="16">
        <v>-0.364589</v>
      </c>
      <c r="K279" s="16">
        <v>0.208229</v>
      </c>
      <c r="L279" s="16">
        <v>9.0329000000000007E-2</v>
      </c>
      <c r="M279" s="39">
        <v>0</v>
      </c>
    </row>
    <row r="280" spans="1:13" ht="12" x14ac:dyDescent="0.2">
      <c r="A280" s="37" t="s">
        <v>63</v>
      </c>
      <c r="B280" t="s">
        <v>113</v>
      </c>
      <c r="C280" s="16">
        <v>213353.05</v>
      </c>
      <c r="D280" s="38">
        <v>15.309347000000001</v>
      </c>
      <c r="E280" s="16">
        <v>32662.958644999999</v>
      </c>
      <c r="F280" s="16">
        <v>180690.09135500001</v>
      </c>
      <c r="G280" s="16">
        <v>49791.53</v>
      </c>
      <c r="H280" s="16">
        <v>-17128.571355</v>
      </c>
      <c r="I280" s="16">
        <v>-17842.729619999998</v>
      </c>
      <c r="J280" s="16">
        <v>440.63879300000002</v>
      </c>
      <c r="K280" s="16">
        <v>148.38283000000001</v>
      </c>
      <c r="L280" s="16">
        <v>125.136644</v>
      </c>
      <c r="M280" s="39">
        <v>-1.9999999999999999E-6</v>
      </c>
    </row>
    <row r="281" spans="1:13" ht="12" x14ac:dyDescent="0.2">
      <c r="A281" s="37" t="s">
        <v>63</v>
      </c>
      <c r="B281" t="s">
        <v>114</v>
      </c>
      <c r="C281" s="16">
        <v>20594.46</v>
      </c>
      <c r="D281" s="38">
        <v>-0.91801699999999997</v>
      </c>
      <c r="E281" s="16">
        <v>-189.06073699999999</v>
      </c>
      <c r="F281" s="16">
        <v>20783.520736999999</v>
      </c>
      <c r="G281" s="16">
        <v>290.14</v>
      </c>
      <c r="H281" s="16">
        <v>-479.200737</v>
      </c>
      <c r="I281" s="16">
        <v>-439.20445000000001</v>
      </c>
      <c r="J281" s="16">
        <v>-39.719689000000002</v>
      </c>
      <c r="K281" s="16">
        <v>-3.7824710000000001</v>
      </c>
      <c r="L281" s="16">
        <v>4.1775419999999999</v>
      </c>
      <c r="M281" s="39">
        <v>-0.67166899999999996</v>
      </c>
    </row>
    <row r="282" spans="1:13" ht="12" x14ac:dyDescent="0.2">
      <c r="A282" s="37" t="s">
        <v>63</v>
      </c>
      <c r="B282" t="s">
        <v>115</v>
      </c>
      <c r="C282" s="16">
        <v>225.52</v>
      </c>
      <c r="D282" s="38">
        <v>6.4006999999999994E-2</v>
      </c>
      <c r="E282" s="16">
        <v>0.14435000000000001</v>
      </c>
      <c r="F282" s="16">
        <v>225.37565000000001</v>
      </c>
      <c r="G282" s="16">
        <v>0</v>
      </c>
      <c r="H282" s="16">
        <v>0.14435000000000001</v>
      </c>
      <c r="I282" s="16">
        <v>-3.1999999999999999E-5</v>
      </c>
      <c r="J282" s="16">
        <v>-9.9999999999999995E-7</v>
      </c>
      <c r="K282" s="16">
        <v>0.106945</v>
      </c>
      <c r="L282" s="16">
        <v>3.7436999999999998E-2</v>
      </c>
      <c r="M282" s="39">
        <v>9.9999999999999995E-7</v>
      </c>
    </row>
    <row r="283" spans="1:13" ht="12" x14ac:dyDescent="0.2">
      <c r="A283" s="37" t="s">
        <v>63</v>
      </c>
      <c r="B283" t="s">
        <v>116</v>
      </c>
      <c r="C283" s="16">
        <v>55.15</v>
      </c>
      <c r="D283" s="38">
        <v>-832.421651</v>
      </c>
      <c r="E283" s="16">
        <v>-459.08054099999998</v>
      </c>
      <c r="F283" s="16">
        <v>514.23054100000002</v>
      </c>
      <c r="G283" s="16">
        <v>-266.99</v>
      </c>
      <c r="H283" s="16">
        <v>-192.090541</v>
      </c>
      <c r="I283" s="16">
        <v>203.03600599999999</v>
      </c>
      <c r="J283" s="16">
        <v>-475.29714100000001</v>
      </c>
      <c r="K283" s="16">
        <v>0.27768100000000001</v>
      </c>
      <c r="L283" s="16">
        <v>79.892912999999993</v>
      </c>
      <c r="M283" s="39">
        <v>0</v>
      </c>
    </row>
    <row r="284" spans="1:13" ht="12" x14ac:dyDescent="0.2">
      <c r="A284" s="37" t="s">
        <v>63</v>
      </c>
      <c r="B284" t="s">
        <v>117</v>
      </c>
      <c r="C284" s="16">
        <v>572.47</v>
      </c>
      <c r="D284" s="38">
        <v>19.636831999999998</v>
      </c>
      <c r="E284" s="16">
        <v>112.41497099999999</v>
      </c>
      <c r="F284" s="16">
        <v>460.05502899999999</v>
      </c>
      <c r="G284" s="16">
        <v>111.58</v>
      </c>
      <c r="H284" s="16">
        <v>0.83497100000000002</v>
      </c>
      <c r="I284" s="16">
        <v>0.88671900000000003</v>
      </c>
      <c r="J284" s="16">
        <v>-0.28572500000000001</v>
      </c>
      <c r="K284" s="16">
        <v>0.163187</v>
      </c>
      <c r="L284" s="16">
        <v>7.0790000000000006E-2</v>
      </c>
      <c r="M284" s="39">
        <v>0</v>
      </c>
    </row>
    <row r="285" spans="1:13" ht="12" x14ac:dyDescent="0.2">
      <c r="A285" s="37" t="s">
        <v>64</v>
      </c>
      <c r="B285" t="s">
        <v>113</v>
      </c>
      <c r="C285" s="16">
        <v>453764.66</v>
      </c>
      <c r="D285" s="38">
        <v>15.309347000000001</v>
      </c>
      <c r="E285" s="16">
        <v>69468.406119000007</v>
      </c>
      <c r="F285" s="16">
        <v>384296.25388099998</v>
      </c>
      <c r="G285" s="16">
        <v>77409.55</v>
      </c>
      <c r="H285" s="16">
        <v>-7941.143881</v>
      </c>
      <c r="I285" s="16">
        <v>-9460.0337359999994</v>
      </c>
      <c r="J285" s="16">
        <v>937.16172300000005</v>
      </c>
      <c r="K285" s="16">
        <v>315.58435400000002</v>
      </c>
      <c r="L285" s="16">
        <v>266.143777</v>
      </c>
      <c r="M285" s="39">
        <v>9.9999999999999995E-7</v>
      </c>
    </row>
    <row r="286" spans="1:13" ht="12" x14ac:dyDescent="0.2">
      <c r="A286" s="37" t="s">
        <v>64</v>
      </c>
      <c r="B286" t="s">
        <v>114</v>
      </c>
      <c r="C286" s="16">
        <v>25031.08</v>
      </c>
      <c r="D286" s="38">
        <v>-0.91801699999999997</v>
      </c>
      <c r="E286" s="16">
        <v>-229.789683</v>
      </c>
      <c r="F286" s="16">
        <v>25260.869683000001</v>
      </c>
      <c r="G286" s="16">
        <v>-97.75</v>
      </c>
      <c r="H286" s="16">
        <v>-132.039683</v>
      </c>
      <c r="I286" s="16">
        <v>-82.466618999999994</v>
      </c>
      <c r="J286" s="16">
        <v>-49.236877999999997</v>
      </c>
      <c r="K286" s="16">
        <v>-4.597321</v>
      </c>
      <c r="L286" s="16">
        <v>5.0775009999999998</v>
      </c>
      <c r="M286" s="39">
        <v>-0.81636600000000004</v>
      </c>
    </row>
    <row r="287" spans="1:13" ht="12" x14ac:dyDescent="0.2">
      <c r="A287" s="37" t="s">
        <v>64</v>
      </c>
      <c r="B287" t="s">
        <v>115</v>
      </c>
      <c r="C287" s="16">
        <v>1009.72</v>
      </c>
      <c r="D287" s="38">
        <v>6.4006999999999994E-2</v>
      </c>
      <c r="E287" s="16">
        <v>0.64629599999999998</v>
      </c>
      <c r="F287" s="16">
        <v>1009.073704</v>
      </c>
      <c r="G287" s="16">
        <v>0</v>
      </c>
      <c r="H287" s="16">
        <v>0.64629599999999998</v>
      </c>
      <c r="I287" s="16">
        <v>-1.4100000000000001E-4</v>
      </c>
      <c r="J287" s="16">
        <v>-3.9999999999999998E-6</v>
      </c>
      <c r="K287" s="16">
        <v>0.478825</v>
      </c>
      <c r="L287" s="16">
        <v>0.16761699999999999</v>
      </c>
      <c r="M287" s="39">
        <v>-9.9999999999999995E-7</v>
      </c>
    </row>
    <row r="288" spans="1:13" ht="12" x14ac:dyDescent="0.2">
      <c r="A288" s="37" t="s">
        <v>64</v>
      </c>
      <c r="B288" t="s">
        <v>116</v>
      </c>
      <c r="C288" s="16">
        <v>70.02</v>
      </c>
      <c r="D288" s="38">
        <v>-832.421651</v>
      </c>
      <c r="E288" s="16">
        <v>-582.86163999999997</v>
      </c>
      <c r="F288" s="16">
        <v>652.88163999999995</v>
      </c>
      <c r="G288" s="16">
        <v>-228.84</v>
      </c>
      <c r="H288" s="16">
        <v>-354.02163999999999</v>
      </c>
      <c r="I288" s="16">
        <v>147.6422</v>
      </c>
      <c r="J288" s="16">
        <v>-603.450695</v>
      </c>
      <c r="K288" s="16">
        <v>0.35255199999999998</v>
      </c>
      <c r="L288" s="16">
        <v>101.434303</v>
      </c>
      <c r="M288" s="39">
        <v>0</v>
      </c>
    </row>
    <row r="289" spans="1:13" ht="12" x14ac:dyDescent="0.2">
      <c r="A289" s="37" t="s">
        <v>64</v>
      </c>
      <c r="B289" t="s">
        <v>117</v>
      </c>
      <c r="C289" s="16">
        <v>6251.06</v>
      </c>
      <c r="D289" s="38">
        <v>19.636831999999998</v>
      </c>
      <c r="E289" s="16">
        <v>1227.5101360000001</v>
      </c>
      <c r="F289" s="16">
        <v>5023.5498639999996</v>
      </c>
      <c r="G289" s="16">
        <v>1280.6199999999999</v>
      </c>
      <c r="H289" s="16">
        <v>-53.109864000000002</v>
      </c>
      <c r="I289" s="16">
        <v>-52.544806000000001</v>
      </c>
      <c r="J289" s="16">
        <v>-3.1199629999999998</v>
      </c>
      <c r="K289" s="16">
        <v>1.7819149999999999</v>
      </c>
      <c r="L289" s="16">
        <v>0.77298999999999995</v>
      </c>
      <c r="M289" s="39">
        <v>0</v>
      </c>
    </row>
    <row r="290" spans="1:13" ht="12" x14ac:dyDescent="0.2">
      <c r="A290" s="37" t="s">
        <v>11</v>
      </c>
      <c r="B290" t="s">
        <v>113</v>
      </c>
      <c r="C290" s="16">
        <v>8972496.5600000005</v>
      </c>
      <c r="D290" s="38">
        <v>15.309347000000001</v>
      </c>
      <c r="E290" s="16">
        <v>1373630.628113</v>
      </c>
      <c r="F290" s="16">
        <v>7598865.9318869999</v>
      </c>
      <c r="G290" s="16">
        <v>1403079.61</v>
      </c>
      <c r="H290" s="16">
        <v>-29448.981887000002</v>
      </c>
      <c r="I290" s="16">
        <v>-59482.687010000001</v>
      </c>
      <c r="J290" s="16">
        <v>18530.928208000001</v>
      </c>
      <c r="K290" s="16">
        <v>6240.1940519999998</v>
      </c>
      <c r="L290" s="16">
        <v>5262.5828680000004</v>
      </c>
      <c r="M290" s="39">
        <v>-5.0000000000000004E-6</v>
      </c>
    </row>
    <row r="291" spans="1:13" ht="12" x14ac:dyDescent="0.2">
      <c r="A291" s="37" t="s">
        <v>11</v>
      </c>
      <c r="B291" t="s">
        <v>114</v>
      </c>
      <c r="C291" s="16">
        <v>1875067.8</v>
      </c>
      <c r="D291" s="38">
        <v>-0.91801699999999997</v>
      </c>
      <c r="E291" s="16">
        <v>-17213.449667000001</v>
      </c>
      <c r="F291" s="16">
        <v>1892281.249667</v>
      </c>
      <c r="G291" s="16">
        <v>-7718.28</v>
      </c>
      <c r="H291" s="16">
        <v>-9495.1696670000001</v>
      </c>
      <c r="I291" s="16">
        <v>-5797.432546</v>
      </c>
      <c r="J291" s="16">
        <v>-3672.5535920000002</v>
      </c>
      <c r="K291" s="16">
        <v>-344.38337300000001</v>
      </c>
      <c r="L291" s="16">
        <v>380.35351900000001</v>
      </c>
      <c r="M291" s="39">
        <v>-61.153675</v>
      </c>
    </row>
    <row r="292" spans="1:13" ht="12" x14ac:dyDescent="0.2">
      <c r="A292" s="37" t="s">
        <v>11</v>
      </c>
      <c r="B292" t="s">
        <v>115</v>
      </c>
      <c r="C292" s="16">
        <v>14867.28</v>
      </c>
      <c r="D292" s="38">
        <v>6.4006999999999994E-2</v>
      </c>
      <c r="E292" s="16">
        <v>9.5161730000000002</v>
      </c>
      <c r="F292" s="16">
        <v>14857.763827000001</v>
      </c>
      <c r="G292" s="16">
        <v>0</v>
      </c>
      <c r="H292" s="16">
        <v>9.5161730000000002</v>
      </c>
      <c r="I292" s="16">
        <v>-2.075E-3</v>
      </c>
      <c r="J292" s="16">
        <v>-5.5999999999999999E-5</v>
      </c>
      <c r="K292" s="16">
        <v>7.0502900000000004</v>
      </c>
      <c r="L292" s="16">
        <v>2.4680140000000002</v>
      </c>
      <c r="M292" s="39">
        <v>0</v>
      </c>
    </row>
    <row r="293" spans="1:13" ht="12" x14ac:dyDescent="0.2">
      <c r="A293" s="37" t="s">
        <v>11</v>
      </c>
      <c r="B293" t="s">
        <v>116</v>
      </c>
      <c r="C293" s="16">
        <v>3258.41</v>
      </c>
      <c r="D293" s="38">
        <v>-832.421651</v>
      </c>
      <c r="E293" s="16">
        <v>-27123.710331999999</v>
      </c>
      <c r="F293" s="16">
        <v>30382.120331999999</v>
      </c>
      <c r="G293" s="16">
        <v>-7305.71</v>
      </c>
      <c r="H293" s="16">
        <v>-19818.000332</v>
      </c>
      <c r="I293" s="16">
        <v>3527.1364060000001</v>
      </c>
      <c r="J293" s="16">
        <v>-28081.830600000001</v>
      </c>
      <c r="K293" s="16">
        <v>16.406148000000002</v>
      </c>
      <c r="L293" s="16">
        <v>4720.2877179999996</v>
      </c>
      <c r="M293" s="39">
        <v>-3.9999999999999998E-6</v>
      </c>
    </row>
    <row r="294" spans="1:13" ht="12" x14ac:dyDescent="0.2">
      <c r="A294" s="37" t="s">
        <v>11</v>
      </c>
      <c r="B294" t="s">
        <v>117</v>
      </c>
      <c r="C294" s="16">
        <v>12917.71</v>
      </c>
      <c r="D294" s="38">
        <v>19.636831999999998</v>
      </c>
      <c r="E294" s="16">
        <v>2536.6289820000002</v>
      </c>
      <c r="F294" s="16">
        <v>10381.081018000001</v>
      </c>
      <c r="G294" s="16">
        <v>2632.34</v>
      </c>
      <c r="H294" s="16">
        <v>-95.711017999999996</v>
      </c>
      <c r="I294" s="16">
        <v>-94.543335999999996</v>
      </c>
      <c r="J294" s="16">
        <v>-6.4473510000000003</v>
      </c>
      <c r="K294" s="16">
        <v>3.6822979999999998</v>
      </c>
      <c r="L294" s="16">
        <v>1.597372</v>
      </c>
      <c r="M294" s="39">
        <v>-9.9999999999999995E-7</v>
      </c>
    </row>
    <row r="295" spans="1:13" ht="12" x14ac:dyDescent="0.2">
      <c r="A295" s="37" t="s">
        <v>65</v>
      </c>
      <c r="B295" t="s">
        <v>113</v>
      </c>
      <c r="C295" s="16">
        <v>375354.49</v>
      </c>
      <c r="D295" s="38">
        <v>15.309347000000001</v>
      </c>
      <c r="E295" s="16">
        <v>57464.321152999997</v>
      </c>
      <c r="F295" s="16">
        <v>317890.16884699999</v>
      </c>
      <c r="G295" s="16">
        <v>60067.9</v>
      </c>
      <c r="H295" s="16">
        <v>-2603.5788470000002</v>
      </c>
      <c r="I295" s="16">
        <v>-3860.0057510000001</v>
      </c>
      <c r="J295" s="16">
        <v>775.22092799999996</v>
      </c>
      <c r="K295" s="16">
        <v>261.05162999999999</v>
      </c>
      <c r="L295" s="16">
        <v>220.154346</v>
      </c>
      <c r="M295" s="39">
        <v>0</v>
      </c>
    </row>
    <row r="296" spans="1:13" ht="12" x14ac:dyDescent="0.2">
      <c r="A296" s="37" t="s">
        <v>65</v>
      </c>
      <c r="B296" t="s">
        <v>114</v>
      </c>
      <c r="C296" s="16">
        <v>7287.27</v>
      </c>
      <c r="D296" s="38">
        <v>-0.91801699999999997</v>
      </c>
      <c r="E296" s="16">
        <v>-66.898409999999998</v>
      </c>
      <c r="F296" s="16">
        <v>7354.1684100000002</v>
      </c>
      <c r="G296" s="16">
        <v>-37.39</v>
      </c>
      <c r="H296" s="16">
        <v>-29.508410000000001</v>
      </c>
      <c r="I296" s="16">
        <v>-15.166421</v>
      </c>
      <c r="J296" s="16">
        <v>-14.244116</v>
      </c>
      <c r="K296" s="16">
        <v>-1.3384130000000001</v>
      </c>
      <c r="L296" s="16">
        <v>1.478207</v>
      </c>
      <c r="M296" s="39">
        <v>-0.23766699999999999</v>
      </c>
    </row>
    <row r="297" spans="1:13" ht="12" x14ac:dyDescent="0.2">
      <c r="A297" s="37" t="s">
        <v>65</v>
      </c>
      <c r="B297" t="s">
        <v>115</v>
      </c>
      <c r="C297" s="16">
        <v>9.2799999999999994</v>
      </c>
      <c r="D297" s="38">
        <v>6.4006999999999994E-2</v>
      </c>
      <c r="E297" s="16">
        <v>5.94E-3</v>
      </c>
      <c r="F297" s="16">
        <v>9.2740600000000004</v>
      </c>
      <c r="G297" s="16">
        <v>0</v>
      </c>
      <c r="H297" s="16">
        <v>5.94E-3</v>
      </c>
      <c r="I297" s="16">
        <v>-9.9999999999999995E-7</v>
      </c>
      <c r="J297" s="16">
        <v>0</v>
      </c>
      <c r="K297" s="16">
        <v>4.4010000000000004E-3</v>
      </c>
      <c r="L297" s="16">
        <v>1.5410000000000001E-3</v>
      </c>
      <c r="M297" s="39">
        <v>-9.9999999999999995E-7</v>
      </c>
    </row>
    <row r="298" spans="1:13" ht="12" x14ac:dyDescent="0.2">
      <c r="A298" s="37" t="s">
        <v>65</v>
      </c>
      <c r="B298" t="s">
        <v>116</v>
      </c>
      <c r="C298" s="16">
        <v>10.54</v>
      </c>
      <c r="D298" s="38">
        <v>-832.421651</v>
      </c>
      <c r="E298" s="16">
        <v>-87.737241999999995</v>
      </c>
      <c r="F298" s="16">
        <v>98.277242000000001</v>
      </c>
      <c r="G298" s="16">
        <v>-27.88</v>
      </c>
      <c r="H298" s="16">
        <v>-59.857241999999999</v>
      </c>
      <c r="I298" s="16">
        <v>15.657423</v>
      </c>
      <c r="J298" s="16">
        <v>-90.836479999999995</v>
      </c>
      <c r="K298" s="16">
        <v>5.3068999999999998E-2</v>
      </c>
      <c r="L298" s="16">
        <v>15.268744999999999</v>
      </c>
      <c r="M298" s="39">
        <v>9.9999999999999995E-7</v>
      </c>
    </row>
    <row r="299" spans="1:13" ht="12" x14ac:dyDescent="0.2">
      <c r="A299" s="37" t="s">
        <v>65</v>
      </c>
      <c r="B299" t="s">
        <v>117</v>
      </c>
      <c r="C299" s="16">
        <v>5913</v>
      </c>
      <c r="D299" s="38">
        <v>19.636831999999998</v>
      </c>
      <c r="E299" s="16">
        <v>1161.125863</v>
      </c>
      <c r="F299" s="16">
        <v>4751.8741369999998</v>
      </c>
      <c r="G299" s="16">
        <v>1222.23</v>
      </c>
      <c r="H299" s="16">
        <v>-61.104137000000001</v>
      </c>
      <c r="I299" s="16">
        <v>-60.569637999999998</v>
      </c>
      <c r="J299" s="16">
        <v>-2.9512339999999999</v>
      </c>
      <c r="K299" s="16">
        <v>1.685549</v>
      </c>
      <c r="L299" s="16">
        <v>0.73118700000000003</v>
      </c>
      <c r="M299" s="39">
        <v>-9.9999999999999995E-7</v>
      </c>
    </row>
    <row r="300" spans="1:13" ht="12" x14ac:dyDescent="0.2">
      <c r="A300" s="37" t="s">
        <v>66</v>
      </c>
      <c r="B300" t="s">
        <v>113</v>
      </c>
      <c r="C300" s="16">
        <v>9790005.9399999995</v>
      </c>
      <c r="D300" s="38">
        <v>15.309347000000001</v>
      </c>
      <c r="E300" s="16">
        <v>1498785.975415</v>
      </c>
      <c r="F300" s="16">
        <v>8291219.9645849997</v>
      </c>
      <c r="G300" s="16">
        <v>1533671.34</v>
      </c>
      <c r="H300" s="16">
        <v>-34885.364585000003</v>
      </c>
      <c r="I300" s="16">
        <v>-67655.524999999994</v>
      </c>
      <c r="J300" s="16">
        <v>20219.333160999999</v>
      </c>
      <c r="K300" s="16">
        <v>6808.7556709999999</v>
      </c>
      <c r="L300" s="16">
        <v>5742.0715840000003</v>
      </c>
      <c r="M300" s="39">
        <v>-9.9999999999999995E-7</v>
      </c>
    </row>
    <row r="301" spans="1:13" ht="12" x14ac:dyDescent="0.2">
      <c r="A301" s="37" t="s">
        <v>66</v>
      </c>
      <c r="B301" t="s">
        <v>114</v>
      </c>
      <c r="C301" s="16">
        <v>2205981</v>
      </c>
      <c r="D301" s="38">
        <v>-0.91801699999999997</v>
      </c>
      <c r="E301" s="16">
        <v>-20251.290599</v>
      </c>
      <c r="F301" s="16">
        <v>2226232.2905990002</v>
      </c>
      <c r="G301" s="16">
        <v>-9172.57</v>
      </c>
      <c r="H301" s="16">
        <v>-11078.720599</v>
      </c>
      <c r="I301" s="16">
        <v>-6728.431337</v>
      </c>
      <c r="J301" s="16">
        <v>-4320.6613260000004</v>
      </c>
      <c r="K301" s="16">
        <v>-405.16037799999998</v>
      </c>
      <c r="L301" s="16">
        <v>447.47855800000002</v>
      </c>
      <c r="M301" s="39">
        <v>-71.946116000000004</v>
      </c>
    </row>
    <row r="302" spans="1:13" ht="12" x14ac:dyDescent="0.2">
      <c r="A302" s="37" t="s">
        <v>66</v>
      </c>
      <c r="B302" t="s">
        <v>115</v>
      </c>
      <c r="C302" s="16">
        <v>17437.509999999998</v>
      </c>
      <c r="D302" s="38">
        <v>6.4006999999999994E-2</v>
      </c>
      <c r="E302" s="16">
        <v>11.161312000000001</v>
      </c>
      <c r="F302" s="16">
        <v>17426.348687999998</v>
      </c>
      <c r="G302" s="16">
        <v>0</v>
      </c>
      <c r="H302" s="16">
        <v>11.161312000000001</v>
      </c>
      <c r="I302" s="16">
        <v>-2.434E-3</v>
      </c>
      <c r="J302" s="16">
        <v>-6.6000000000000005E-5</v>
      </c>
      <c r="K302" s="16">
        <v>8.2691330000000001</v>
      </c>
      <c r="L302" s="16">
        <v>2.8946800000000001</v>
      </c>
      <c r="M302" s="39">
        <v>-9.9999999999999995E-7</v>
      </c>
    </row>
    <row r="303" spans="1:13" ht="12" x14ac:dyDescent="0.2">
      <c r="A303" s="37" t="s">
        <v>66</v>
      </c>
      <c r="B303" t="s">
        <v>116</v>
      </c>
      <c r="C303" s="16">
        <v>3926.33</v>
      </c>
      <c r="D303" s="38">
        <v>-832.421651</v>
      </c>
      <c r="E303" s="16">
        <v>-32683.621026000001</v>
      </c>
      <c r="F303" s="16">
        <v>36609.951026000002</v>
      </c>
      <c r="G303" s="16">
        <v>-8405.0400000000009</v>
      </c>
      <c r="H303" s="16">
        <v>-24278.581026</v>
      </c>
      <c r="I303" s="16">
        <v>3851.9214969999998</v>
      </c>
      <c r="J303" s="16">
        <v>-33838.140059999998</v>
      </c>
      <c r="K303" s="16">
        <v>19.769136</v>
      </c>
      <c r="L303" s="16">
        <v>5687.8684009999997</v>
      </c>
      <c r="M303" s="39">
        <v>0</v>
      </c>
    </row>
    <row r="304" spans="1:13" ht="12" x14ac:dyDescent="0.2">
      <c r="A304" s="37" t="s">
        <v>66</v>
      </c>
      <c r="B304" t="s">
        <v>117</v>
      </c>
      <c r="C304" s="16">
        <v>14755.76</v>
      </c>
      <c r="D304" s="38">
        <v>19.636831999999998</v>
      </c>
      <c r="E304" s="16">
        <v>2897.563768</v>
      </c>
      <c r="F304" s="16">
        <v>11858.196232</v>
      </c>
      <c r="G304" s="16">
        <v>3011.23</v>
      </c>
      <c r="H304" s="16">
        <v>-113.66623199999999</v>
      </c>
      <c r="I304" s="16">
        <v>-112.332402</v>
      </c>
      <c r="J304" s="16">
        <v>-7.3647390000000001</v>
      </c>
      <c r="K304" s="16">
        <v>4.2062489999999997</v>
      </c>
      <c r="L304" s="16">
        <v>1.8246599999999999</v>
      </c>
      <c r="M304" s="39">
        <v>0</v>
      </c>
    </row>
    <row r="305" spans="1:13" ht="12" x14ac:dyDescent="0.2">
      <c r="A305" s="37" t="s">
        <v>67</v>
      </c>
      <c r="B305" t="s">
        <v>113</v>
      </c>
      <c r="C305" s="16">
        <v>39229.279999999999</v>
      </c>
      <c r="D305" s="38">
        <v>15.309347000000001</v>
      </c>
      <c r="E305" s="16">
        <v>6005.74658</v>
      </c>
      <c r="F305" s="16">
        <v>33223.53342</v>
      </c>
      <c r="G305" s="16">
        <v>7402.56</v>
      </c>
      <c r="H305" s="16">
        <v>-1396.81342</v>
      </c>
      <c r="I305" s="16">
        <v>-1528.125884</v>
      </c>
      <c r="J305" s="16">
        <v>81.020368000000005</v>
      </c>
      <c r="K305" s="16">
        <v>27.283189</v>
      </c>
      <c r="L305" s="16">
        <v>23.008907000000001</v>
      </c>
      <c r="M305" s="39">
        <v>0</v>
      </c>
    </row>
    <row r="306" spans="1:13" ht="12" x14ac:dyDescent="0.2">
      <c r="A306" s="37" t="s">
        <v>67</v>
      </c>
      <c r="B306" t="s">
        <v>114</v>
      </c>
      <c r="C306" s="16">
        <v>5308.09</v>
      </c>
      <c r="D306" s="38">
        <v>-0.91801699999999997</v>
      </c>
      <c r="E306" s="16">
        <v>-48.729193000000002</v>
      </c>
      <c r="F306" s="16">
        <v>5356.8191930000003</v>
      </c>
      <c r="G306" s="16">
        <v>28.9</v>
      </c>
      <c r="H306" s="16">
        <v>-77.629193000000001</v>
      </c>
      <c r="I306" s="16">
        <v>-67.272042999999996</v>
      </c>
      <c r="J306" s="16">
        <v>-10.285859</v>
      </c>
      <c r="K306" s="16">
        <v>-0.974908</v>
      </c>
      <c r="L306" s="16">
        <v>1.076735</v>
      </c>
      <c r="M306" s="39">
        <v>-0.17311799999999999</v>
      </c>
    </row>
    <row r="307" spans="1:13" ht="12" x14ac:dyDescent="0.2">
      <c r="A307" s="37" t="s">
        <v>67</v>
      </c>
      <c r="B307" t="s">
        <v>115</v>
      </c>
      <c r="C307" s="16">
        <v>20.170000000000002</v>
      </c>
      <c r="D307" s="38">
        <v>6.4006999999999994E-2</v>
      </c>
      <c r="E307" s="16">
        <v>1.291E-2</v>
      </c>
      <c r="F307" s="16">
        <v>20.15709</v>
      </c>
      <c r="G307" s="16">
        <v>0</v>
      </c>
      <c r="H307" s="16">
        <v>1.291E-2</v>
      </c>
      <c r="I307" s="16">
        <v>-3.0000000000000001E-6</v>
      </c>
      <c r="J307" s="16">
        <v>0</v>
      </c>
      <c r="K307" s="16">
        <v>9.5650000000000006E-3</v>
      </c>
      <c r="L307" s="16">
        <v>3.3479999999999998E-3</v>
      </c>
      <c r="M307" s="39">
        <v>0</v>
      </c>
    </row>
    <row r="308" spans="1:13" ht="12" x14ac:dyDescent="0.2">
      <c r="A308" s="37" t="s">
        <v>67</v>
      </c>
      <c r="B308" t="s">
        <v>116</v>
      </c>
      <c r="C308" s="16">
        <v>12.29</v>
      </c>
      <c r="D308" s="38">
        <v>-832.421651</v>
      </c>
      <c r="E308" s="16">
        <v>-102.304621</v>
      </c>
      <c r="F308" s="16">
        <v>114.594621</v>
      </c>
      <c r="G308" s="16">
        <v>-36.130000000000003</v>
      </c>
      <c r="H308" s="16">
        <v>-66.174621000000002</v>
      </c>
      <c r="I308" s="16">
        <v>21.878057999999999</v>
      </c>
      <c r="J308" s="16">
        <v>-105.91843799999999</v>
      </c>
      <c r="K308" s="16">
        <v>6.1879999999999998E-2</v>
      </c>
      <c r="L308" s="16">
        <v>17.803878999999998</v>
      </c>
      <c r="M308" s="39">
        <v>0</v>
      </c>
    </row>
    <row r="309" spans="1:13" ht="12" x14ac:dyDescent="0.2">
      <c r="A309" s="37" t="s">
        <v>67</v>
      </c>
      <c r="B309" t="s">
        <v>117</v>
      </c>
      <c r="C309" s="16">
        <v>8493.3700000000008</v>
      </c>
      <c r="D309" s="38">
        <v>19.636831999999998</v>
      </c>
      <c r="E309" s="16">
        <v>1667.8287789999999</v>
      </c>
      <c r="F309" s="16">
        <v>6825.5412210000004</v>
      </c>
      <c r="G309" s="16">
        <v>1737.97</v>
      </c>
      <c r="H309" s="16">
        <v>-70.141221000000002</v>
      </c>
      <c r="I309" s="16">
        <v>-69.373473000000004</v>
      </c>
      <c r="J309" s="16">
        <v>-4.2391209999999999</v>
      </c>
      <c r="K309" s="16">
        <v>2.4211040000000001</v>
      </c>
      <c r="L309" s="16">
        <v>1.0502689999999999</v>
      </c>
      <c r="M309" s="39">
        <v>0</v>
      </c>
    </row>
    <row r="310" spans="1:13" ht="12" x14ac:dyDescent="0.2">
      <c r="A310" s="37" t="s">
        <v>68</v>
      </c>
      <c r="B310" t="s">
        <v>113</v>
      </c>
      <c r="C310" s="16">
        <v>68979.81</v>
      </c>
      <c r="D310" s="38">
        <v>15.309347000000001</v>
      </c>
      <c r="E310" s="16">
        <v>10560.358436</v>
      </c>
      <c r="F310" s="16">
        <v>58419.451564000003</v>
      </c>
      <c r="G310" s="16">
        <v>10851.06</v>
      </c>
      <c r="H310" s="16">
        <v>-290.70156400000002</v>
      </c>
      <c r="I310" s="16">
        <v>-521.59820000000002</v>
      </c>
      <c r="J310" s="16">
        <v>142.46423999999999</v>
      </c>
      <c r="K310" s="16">
        <v>47.974094999999998</v>
      </c>
      <c r="L310" s="16">
        <v>40.458300999999999</v>
      </c>
      <c r="M310" s="39">
        <v>0</v>
      </c>
    </row>
    <row r="311" spans="1:13" ht="12" x14ac:dyDescent="0.2">
      <c r="A311" s="37" t="s">
        <v>68</v>
      </c>
      <c r="B311" t="s">
        <v>114</v>
      </c>
      <c r="C311" s="16">
        <v>14.57</v>
      </c>
      <c r="D311" s="38">
        <v>-0.91801699999999997</v>
      </c>
      <c r="E311" s="16">
        <v>-0.13375500000000001</v>
      </c>
      <c r="F311" s="16">
        <v>14.703754999999999</v>
      </c>
      <c r="G311" s="16">
        <v>-0.24</v>
      </c>
      <c r="H311" s="16">
        <v>0.10624500000000001</v>
      </c>
      <c r="I311" s="16">
        <v>0.135133</v>
      </c>
      <c r="J311" s="16">
        <v>-2.8691999999999999E-2</v>
      </c>
      <c r="K311" s="16">
        <v>-2.676E-3</v>
      </c>
      <c r="L311" s="16">
        <v>2.9550000000000002E-3</v>
      </c>
      <c r="M311" s="39">
        <v>-4.75E-4</v>
      </c>
    </row>
    <row r="312" spans="1:13" ht="12" x14ac:dyDescent="0.2">
      <c r="A312" s="37" t="s">
        <v>68</v>
      </c>
      <c r="B312" t="s">
        <v>116</v>
      </c>
      <c r="C312" s="16">
        <v>0.03</v>
      </c>
      <c r="D312" s="38">
        <v>-832.421651</v>
      </c>
      <c r="E312" s="16">
        <v>-0.249726</v>
      </c>
      <c r="F312" s="16">
        <v>0.27972599999999997</v>
      </c>
      <c r="G312" s="16">
        <v>0.01</v>
      </c>
      <c r="H312" s="16">
        <v>-0.25972600000000001</v>
      </c>
      <c r="I312" s="16">
        <v>-4.4789000000000002E-2</v>
      </c>
      <c r="J312" s="16">
        <v>-0.258548</v>
      </c>
      <c r="K312" s="16">
        <v>1.5100000000000001E-4</v>
      </c>
      <c r="L312" s="16">
        <v>4.3458999999999998E-2</v>
      </c>
      <c r="M312" s="39">
        <v>9.9999999999999995E-7</v>
      </c>
    </row>
    <row r="313" spans="1:13" ht="12" x14ac:dyDescent="0.2">
      <c r="A313" s="37" t="s">
        <v>68</v>
      </c>
      <c r="B313" t="s">
        <v>117</v>
      </c>
      <c r="C313" s="16">
        <v>16.37</v>
      </c>
      <c r="D313" s="38">
        <v>19.636831999999998</v>
      </c>
      <c r="E313" s="16">
        <v>3.2145489999999999</v>
      </c>
      <c r="F313" s="16">
        <v>13.155450999999999</v>
      </c>
      <c r="G313" s="16">
        <v>3.34</v>
      </c>
      <c r="H313" s="16">
        <v>-0.12545100000000001</v>
      </c>
      <c r="I313" s="16">
        <v>-0.123971</v>
      </c>
      <c r="J313" s="16">
        <v>-8.1700000000000002E-3</v>
      </c>
      <c r="K313" s="16">
        <v>4.666E-3</v>
      </c>
      <c r="L313" s="16">
        <v>2.0240000000000002E-3</v>
      </c>
      <c r="M313" s="39">
        <v>0</v>
      </c>
    </row>
    <row r="314" spans="1:13" ht="12" x14ac:dyDescent="0.2">
      <c r="A314" s="37" t="s">
        <v>69</v>
      </c>
      <c r="B314" t="s">
        <v>113</v>
      </c>
      <c r="C314" s="16">
        <v>45606.21</v>
      </c>
      <c r="D314" s="38">
        <v>15.309347000000001</v>
      </c>
      <c r="E314" s="16">
        <v>6982.0129180000004</v>
      </c>
      <c r="F314" s="16">
        <v>38624.197081999999</v>
      </c>
      <c r="G314" s="16">
        <v>7327.89</v>
      </c>
      <c r="H314" s="16">
        <v>-345.87708199999997</v>
      </c>
      <c r="I314" s="16">
        <v>-498.53509100000002</v>
      </c>
      <c r="J314" s="16">
        <v>94.190663000000001</v>
      </c>
      <c r="K314" s="16">
        <v>31.718218</v>
      </c>
      <c r="L314" s="16">
        <v>26.749127999999999</v>
      </c>
      <c r="M314" s="39">
        <v>0</v>
      </c>
    </row>
    <row r="315" spans="1:13" ht="12" x14ac:dyDescent="0.2">
      <c r="A315" s="37" t="s">
        <v>69</v>
      </c>
      <c r="B315" t="s">
        <v>114</v>
      </c>
      <c r="C315" s="16">
        <v>4600.3900000000003</v>
      </c>
      <c r="D315" s="38">
        <v>-0.91801699999999997</v>
      </c>
      <c r="E315" s="16">
        <v>-42.232382999999999</v>
      </c>
      <c r="F315" s="16">
        <v>4642.6223829999999</v>
      </c>
      <c r="G315" s="16">
        <v>-21.78</v>
      </c>
      <c r="H315" s="16">
        <v>-20.452383000000001</v>
      </c>
      <c r="I315" s="16">
        <v>-11.407978999999999</v>
      </c>
      <c r="J315" s="16">
        <v>-8.9826169999999994</v>
      </c>
      <c r="K315" s="16">
        <v>-0.84492800000000001</v>
      </c>
      <c r="L315" s="16">
        <v>0.93317899999999998</v>
      </c>
      <c r="M315" s="39">
        <v>-0.150038</v>
      </c>
    </row>
    <row r="316" spans="1:13" ht="12" x14ac:dyDescent="0.2">
      <c r="A316" s="37" t="s">
        <v>69</v>
      </c>
      <c r="B316" t="s">
        <v>115</v>
      </c>
      <c r="C316" s="16">
        <v>27.73</v>
      </c>
      <c r="D316" s="38">
        <v>6.4006999999999994E-2</v>
      </c>
      <c r="E316" s="16">
        <v>1.7749000000000001E-2</v>
      </c>
      <c r="F316" s="16">
        <v>27.712250999999998</v>
      </c>
      <c r="G316" s="16">
        <v>0</v>
      </c>
      <c r="H316" s="16">
        <v>1.7749000000000001E-2</v>
      </c>
      <c r="I316" s="16">
        <v>-3.9999999999999998E-6</v>
      </c>
      <c r="J316" s="16">
        <v>0</v>
      </c>
      <c r="K316" s="16">
        <v>1.315E-2</v>
      </c>
      <c r="L316" s="16">
        <v>4.6030000000000003E-3</v>
      </c>
      <c r="M316" s="39">
        <v>0</v>
      </c>
    </row>
    <row r="317" spans="1:13" ht="12" x14ac:dyDescent="0.2">
      <c r="A317" s="37" t="s">
        <v>69</v>
      </c>
      <c r="B317" t="s">
        <v>116</v>
      </c>
      <c r="C317" s="16">
        <v>4.3899999999999997</v>
      </c>
      <c r="D317" s="38">
        <v>-832.421651</v>
      </c>
      <c r="E317" s="16">
        <v>-36.543309999999998</v>
      </c>
      <c r="F317" s="16">
        <v>40.933309999999999</v>
      </c>
      <c r="G317" s="16">
        <v>-7.87</v>
      </c>
      <c r="H317" s="16">
        <v>-28.673310000000001</v>
      </c>
      <c r="I317" s="16">
        <v>2.7791920000000001</v>
      </c>
      <c r="J317" s="16">
        <v>-37.83417</v>
      </c>
      <c r="K317" s="16">
        <v>2.2103999999999999E-2</v>
      </c>
      <c r="L317" s="16">
        <v>6.3595629999999996</v>
      </c>
      <c r="M317" s="39">
        <v>9.9999999999999995E-7</v>
      </c>
    </row>
    <row r="318" spans="1:13" ht="12" x14ac:dyDescent="0.2">
      <c r="A318" s="37" t="s">
        <v>69</v>
      </c>
      <c r="B318" t="s">
        <v>117</v>
      </c>
      <c r="C318" s="16">
        <v>15053.9</v>
      </c>
      <c r="D318" s="38">
        <v>19.636831999999998</v>
      </c>
      <c r="E318" s="16">
        <v>2956.1090180000001</v>
      </c>
      <c r="F318" s="16">
        <v>12097.790982</v>
      </c>
      <c r="G318" s="16">
        <v>3088.11</v>
      </c>
      <c r="H318" s="16">
        <v>-132.00098199999999</v>
      </c>
      <c r="I318" s="16">
        <v>-130.64020099999999</v>
      </c>
      <c r="J318" s="16">
        <v>-7.5135439999999996</v>
      </c>
      <c r="K318" s="16">
        <v>4.2912359999999996</v>
      </c>
      <c r="L318" s="16">
        <v>1.8615269999999999</v>
      </c>
      <c r="M318" s="39">
        <v>0</v>
      </c>
    </row>
    <row r="319" spans="1:13" ht="12" x14ac:dyDescent="0.2">
      <c r="A319" s="37" t="s">
        <v>70</v>
      </c>
      <c r="B319" t="s">
        <v>113</v>
      </c>
      <c r="C319" s="16">
        <v>592379.43000000005</v>
      </c>
      <c r="D319" s="38">
        <v>15.309347000000001</v>
      </c>
      <c r="E319" s="16">
        <v>90689.422177</v>
      </c>
      <c r="F319" s="16">
        <v>501690.00782300002</v>
      </c>
      <c r="G319" s="16">
        <v>94756.55</v>
      </c>
      <c r="H319" s="16">
        <v>-4067.1278229999998</v>
      </c>
      <c r="I319" s="16">
        <v>-6050.0039379999998</v>
      </c>
      <c r="J319" s="16">
        <v>1223.4432879999999</v>
      </c>
      <c r="K319" s="16">
        <v>411.98818799999998</v>
      </c>
      <c r="L319" s="16">
        <v>347.44463999999999</v>
      </c>
      <c r="M319" s="39">
        <v>-9.9999999999999995E-7</v>
      </c>
    </row>
    <row r="320" spans="1:13" ht="12" x14ac:dyDescent="0.2">
      <c r="A320" s="37" t="s">
        <v>70</v>
      </c>
      <c r="B320" t="s">
        <v>114</v>
      </c>
      <c r="C320" s="16">
        <v>3365.52</v>
      </c>
      <c r="D320" s="38">
        <v>-0.91801699999999997</v>
      </c>
      <c r="E320" s="16">
        <v>-30.896061</v>
      </c>
      <c r="F320" s="16">
        <v>3396.4160609999999</v>
      </c>
      <c r="G320" s="16">
        <v>-31.33</v>
      </c>
      <c r="H320" s="16">
        <v>0.43393900000000002</v>
      </c>
      <c r="I320" s="16">
        <v>7.1067080000000002</v>
      </c>
      <c r="J320" s="16">
        <v>-6.6275680000000001</v>
      </c>
      <c r="K320" s="16">
        <v>-0.61812699999999998</v>
      </c>
      <c r="L320" s="16">
        <v>0.68268899999999999</v>
      </c>
      <c r="M320" s="39">
        <v>-0.109763</v>
      </c>
    </row>
    <row r="321" spans="1:13" ht="12" x14ac:dyDescent="0.2">
      <c r="A321" s="37" t="s">
        <v>70</v>
      </c>
      <c r="B321" t="s">
        <v>115</v>
      </c>
      <c r="C321" s="16">
        <v>4.1500000000000004</v>
      </c>
      <c r="D321" s="38">
        <v>6.4006999999999994E-2</v>
      </c>
      <c r="E321" s="16">
        <v>2.6559999999999999E-3</v>
      </c>
      <c r="F321" s="16">
        <v>4.1473440000000004</v>
      </c>
      <c r="G321" s="16">
        <v>0</v>
      </c>
      <c r="H321" s="16">
        <v>2.6559999999999999E-3</v>
      </c>
      <c r="I321" s="16">
        <v>-9.9999999999999995E-7</v>
      </c>
      <c r="J321" s="16">
        <v>0</v>
      </c>
      <c r="K321" s="16">
        <v>1.9680000000000001E-3</v>
      </c>
      <c r="L321" s="16">
        <v>6.8900000000000005E-4</v>
      </c>
      <c r="M321" s="39">
        <v>0</v>
      </c>
    </row>
    <row r="322" spans="1:13" ht="12" x14ac:dyDescent="0.2">
      <c r="A322" s="37" t="s">
        <v>70</v>
      </c>
      <c r="B322" t="s">
        <v>116</v>
      </c>
      <c r="C322" s="16">
        <v>2.79</v>
      </c>
      <c r="D322" s="38">
        <v>-832.421651</v>
      </c>
      <c r="E322" s="16">
        <v>-23.224564000000001</v>
      </c>
      <c r="F322" s="16">
        <v>26.014564</v>
      </c>
      <c r="G322" s="16">
        <v>-4.74</v>
      </c>
      <c r="H322" s="16">
        <v>-18.484563999999999</v>
      </c>
      <c r="I322" s="16">
        <v>1.5046120000000001</v>
      </c>
      <c r="J322" s="16">
        <v>-24.044951000000001</v>
      </c>
      <c r="K322" s="16">
        <v>1.4048E-2</v>
      </c>
      <c r="L322" s="16">
        <v>4.0417269999999998</v>
      </c>
      <c r="M322" s="39">
        <v>0</v>
      </c>
    </row>
    <row r="323" spans="1:13" ht="12" x14ac:dyDescent="0.2">
      <c r="A323" s="37" t="s">
        <v>70</v>
      </c>
      <c r="B323" t="s">
        <v>117</v>
      </c>
      <c r="C323" s="16">
        <v>1984.56</v>
      </c>
      <c r="D323" s="38">
        <v>19.636831999999998</v>
      </c>
      <c r="E323" s="16">
        <v>389.70470899999998</v>
      </c>
      <c r="F323" s="16">
        <v>1594.8552910000001</v>
      </c>
      <c r="G323" s="16">
        <v>418.68</v>
      </c>
      <c r="H323" s="16">
        <v>-28.975290999999999</v>
      </c>
      <c r="I323" s="16">
        <v>-28.795898999999999</v>
      </c>
      <c r="J323" s="16">
        <v>-0.99051299999999998</v>
      </c>
      <c r="K323" s="16">
        <v>0.56571499999999997</v>
      </c>
      <c r="L323" s="16">
        <v>0.24540600000000001</v>
      </c>
      <c r="M323" s="39">
        <v>0</v>
      </c>
    </row>
    <row r="324" spans="1:13" ht="12" x14ac:dyDescent="0.2">
      <c r="A324" s="37" t="s">
        <v>71</v>
      </c>
      <c r="B324" t="s">
        <v>113</v>
      </c>
      <c r="C324" s="16">
        <v>120618.41</v>
      </c>
      <c r="D324" s="38">
        <v>15.309347000000001</v>
      </c>
      <c r="E324" s="16">
        <v>18465.890867999999</v>
      </c>
      <c r="F324" s="16">
        <v>102152.519132</v>
      </c>
      <c r="G324" s="16">
        <v>18986.13</v>
      </c>
      <c r="H324" s="16">
        <v>-520.23913200000004</v>
      </c>
      <c r="I324" s="16">
        <v>-923.986042</v>
      </c>
      <c r="J324" s="16">
        <v>249.11362</v>
      </c>
      <c r="K324" s="16">
        <v>83.887720999999999</v>
      </c>
      <c r="L324" s="16">
        <v>70.745569000000003</v>
      </c>
      <c r="M324" s="39">
        <v>0</v>
      </c>
    </row>
    <row r="325" spans="1:13" ht="12" x14ac:dyDescent="0.2">
      <c r="A325" s="37" t="s">
        <v>71</v>
      </c>
      <c r="B325" t="s">
        <v>114</v>
      </c>
      <c r="C325" s="16">
        <v>7023.45</v>
      </c>
      <c r="D325" s="38">
        <v>-0.91801699999999997</v>
      </c>
      <c r="E325" s="16">
        <v>-64.476496999999995</v>
      </c>
      <c r="F325" s="16">
        <v>7087.9264970000004</v>
      </c>
      <c r="G325" s="16">
        <v>-45.1</v>
      </c>
      <c r="H325" s="16">
        <v>-19.376497000000001</v>
      </c>
      <c r="I325" s="16">
        <v>-5.4845249999999997</v>
      </c>
      <c r="J325" s="16">
        <v>-13.797642</v>
      </c>
      <c r="K325" s="16">
        <v>-1.2899579999999999</v>
      </c>
      <c r="L325" s="16">
        <v>1.4246920000000001</v>
      </c>
      <c r="M325" s="39">
        <v>-0.22906399999999999</v>
      </c>
    </row>
    <row r="326" spans="1:13" ht="12" x14ac:dyDescent="0.2">
      <c r="A326" s="37" t="s">
        <v>71</v>
      </c>
      <c r="B326" t="s">
        <v>115</v>
      </c>
      <c r="C326" s="16">
        <v>10.79</v>
      </c>
      <c r="D326" s="38">
        <v>6.4006999999999994E-2</v>
      </c>
      <c r="E326" s="16">
        <v>6.9059999999999998E-3</v>
      </c>
      <c r="F326" s="16">
        <v>10.783094</v>
      </c>
      <c r="G326" s="16">
        <v>0</v>
      </c>
      <c r="H326" s="16">
        <v>6.9059999999999998E-3</v>
      </c>
      <c r="I326" s="16">
        <v>-1.9999999999999999E-6</v>
      </c>
      <c r="J326" s="16">
        <v>0</v>
      </c>
      <c r="K326" s="16">
        <v>5.117E-3</v>
      </c>
      <c r="L326" s="16">
        <v>1.7910000000000001E-3</v>
      </c>
      <c r="M326" s="39">
        <v>0</v>
      </c>
    </row>
    <row r="327" spans="1:13" ht="12" x14ac:dyDescent="0.2">
      <c r="A327" s="37" t="s">
        <v>71</v>
      </c>
      <c r="B327" t="s">
        <v>116</v>
      </c>
      <c r="C327" s="16">
        <v>9.64</v>
      </c>
      <c r="D327" s="38">
        <v>-832.421651</v>
      </c>
      <c r="E327" s="16">
        <v>-80.245446999999999</v>
      </c>
      <c r="F327" s="16">
        <v>89.885446999999999</v>
      </c>
      <c r="G327" s="16">
        <v>-19.2</v>
      </c>
      <c r="H327" s="16">
        <v>-61.045447000000003</v>
      </c>
      <c r="I327" s="16">
        <v>8.0210969999999993</v>
      </c>
      <c r="J327" s="16">
        <v>-83.080044000000001</v>
      </c>
      <c r="K327" s="16">
        <v>4.8537999999999998E-2</v>
      </c>
      <c r="L327" s="16">
        <v>13.964962999999999</v>
      </c>
      <c r="M327" s="39">
        <v>-9.9999999999999995E-7</v>
      </c>
    </row>
    <row r="328" spans="1:13" ht="12" x14ac:dyDescent="0.2">
      <c r="A328" s="37" t="s">
        <v>71</v>
      </c>
      <c r="B328" t="s">
        <v>117</v>
      </c>
      <c r="C328" s="16">
        <v>15969.35</v>
      </c>
      <c r="D328" s="38">
        <v>19.636831999999998</v>
      </c>
      <c r="E328" s="16">
        <v>3135.8743949999998</v>
      </c>
      <c r="F328" s="16">
        <v>12833.475605</v>
      </c>
      <c r="G328" s="16">
        <v>3360.78</v>
      </c>
      <c r="H328" s="16">
        <v>-224.90560500000001</v>
      </c>
      <c r="I328" s="16">
        <v>-223.462074</v>
      </c>
      <c r="J328" s="16">
        <v>-7.9704540000000001</v>
      </c>
      <c r="K328" s="16">
        <v>4.5521929999999999</v>
      </c>
      <c r="L328" s="16">
        <v>1.9747300000000001</v>
      </c>
      <c r="M328" s="39">
        <v>0</v>
      </c>
    </row>
    <row r="329" spans="1:13" ht="12" x14ac:dyDescent="0.2">
      <c r="A329" s="37" t="s">
        <v>72</v>
      </c>
      <c r="B329" t="s">
        <v>113</v>
      </c>
      <c r="C329" s="16">
        <v>146617.47</v>
      </c>
      <c r="D329" s="38">
        <v>15.309347000000001</v>
      </c>
      <c r="E329" s="16">
        <v>22446.177166000001</v>
      </c>
      <c r="F329" s="16">
        <v>124171.29283400001</v>
      </c>
      <c r="G329" s="16">
        <v>22892.49</v>
      </c>
      <c r="H329" s="16">
        <v>-446.31283400000001</v>
      </c>
      <c r="I329" s="16">
        <v>-937.086592</v>
      </c>
      <c r="J329" s="16">
        <v>302.80956800000001</v>
      </c>
      <c r="K329" s="16">
        <v>101.969553</v>
      </c>
      <c r="L329" s="16">
        <v>85.994636999999997</v>
      </c>
      <c r="M329" s="39">
        <v>0</v>
      </c>
    </row>
    <row r="330" spans="1:13" ht="12" x14ac:dyDescent="0.2">
      <c r="A330" s="37" t="s">
        <v>72</v>
      </c>
      <c r="B330" t="s">
        <v>114</v>
      </c>
      <c r="C330" s="16">
        <v>17011.509999999998</v>
      </c>
      <c r="D330" s="38">
        <v>-0.91801699999999997</v>
      </c>
      <c r="E330" s="16">
        <v>-156.168631</v>
      </c>
      <c r="F330" s="16">
        <v>17167.678630999999</v>
      </c>
      <c r="G330" s="16">
        <v>-136.44</v>
      </c>
      <c r="H330" s="16">
        <v>-19.728631</v>
      </c>
      <c r="I330" s="16">
        <v>13.833014</v>
      </c>
      <c r="J330" s="16">
        <v>-33.333168000000001</v>
      </c>
      <c r="K330" s="16">
        <v>-3.1244100000000001</v>
      </c>
      <c r="L330" s="16">
        <v>3.4507490000000001</v>
      </c>
      <c r="M330" s="39">
        <v>-0.55481599999999998</v>
      </c>
    </row>
    <row r="331" spans="1:13" ht="12" x14ac:dyDescent="0.2">
      <c r="A331" s="37" t="s">
        <v>72</v>
      </c>
      <c r="B331" t="s">
        <v>115</v>
      </c>
      <c r="C331" s="16">
        <v>306.56</v>
      </c>
      <c r="D331" s="38">
        <v>6.4006999999999994E-2</v>
      </c>
      <c r="E331" s="16">
        <v>0.19622100000000001</v>
      </c>
      <c r="F331" s="16">
        <v>306.36377900000002</v>
      </c>
      <c r="G331" s="16">
        <v>0</v>
      </c>
      <c r="H331" s="16">
        <v>0.19622100000000001</v>
      </c>
      <c r="I331" s="16">
        <v>-4.3000000000000002E-5</v>
      </c>
      <c r="J331" s="16">
        <v>-9.9999999999999995E-7</v>
      </c>
      <c r="K331" s="16">
        <v>0.145375</v>
      </c>
      <c r="L331" s="16">
        <v>5.0889999999999998E-2</v>
      </c>
      <c r="M331" s="39">
        <v>0</v>
      </c>
    </row>
    <row r="332" spans="1:13" ht="12" x14ac:dyDescent="0.2">
      <c r="A332" s="37" t="s">
        <v>72</v>
      </c>
      <c r="B332" t="s">
        <v>116</v>
      </c>
      <c r="C332" s="16">
        <v>15.41</v>
      </c>
      <c r="D332" s="38">
        <v>-832.421651</v>
      </c>
      <c r="E332" s="16">
        <v>-128.27617599999999</v>
      </c>
      <c r="F332" s="16">
        <v>143.68617599999999</v>
      </c>
      <c r="G332" s="16">
        <v>-21.69</v>
      </c>
      <c r="H332" s="16">
        <v>-106.58617599999999</v>
      </c>
      <c r="I332" s="16">
        <v>3.8199900000000002</v>
      </c>
      <c r="J332" s="16">
        <v>-132.80741499999999</v>
      </c>
      <c r="K332" s="16">
        <v>7.7590000000000006E-2</v>
      </c>
      <c r="L332" s="16">
        <v>22.323658999999999</v>
      </c>
      <c r="M332" s="39">
        <v>0</v>
      </c>
    </row>
    <row r="333" spans="1:13" ht="12" x14ac:dyDescent="0.2">
      <c r="A333" s="37" t="s">
        <v>72</v>
      </c>
      <c r="B333" t="s">
        <v>117</v>
      </c>
      <c r="C333" s="16">
        <v>33871.199999999997</v>
      </c>
      <c r="D333" s="38">
        <v>19.636831999999998</v>
      </c>
      <c r="E333" s="16">
        <v>6651.2305640000004</v>
      </c>
      <c r="F333" s="16">
        <v>27219.969435999999</v>
      </c>
      <c r="G333" s="16">
        <v>6882.11</v>
      </c>
      <c r="H333" s="16">
        <v>-230.879436</v>
      </c>
      <c r="I333" s="16">
        <v>-227.81768700000001</v>
      </c>
      <c r="J333" s="16">
        <v>-16.905436000000002</v>
      </c>
      <c r="K333" s="16">
        <v>9.6552600000000002</v>
      </c>
      <c r="L333" s="16">
        <v>4.1884269999999999</v>
      </c>
      <c r="M333" s="39">
        <v>0</v>
      </c>
    </row>
    <row r="334" spans="1:13" ht="12" x14ac:dyDescent="0.2">
      <c r="A334" s="37" t="s">
        <v>73</v>
      </c>
      <c r="B334" t="s">
        <v>113</v>
      </c>
      <c r="C334" s="16">
        <v>78570.52</v>
      </c>
      <c r="D334" s="38">
        <v>15.309347000000001</v>
      </c>
      <c r="E334" s="16">
        <v>12028.633503999999</v>
      </c>
      <c r="F334" s="16">
        <v>66541.886496000006</v>
      </c>
      <c r="G334" s="16">
        <v>9191.2099999999991</v>
      </c>
      <c r="H334" s="16">
        <v>2837.4235039999999</v>
      </c>
      <c r="I334" s="16">
        <v>2574.4238129999999</v>
      </c>
      <c r="J334" s="16">
        <v>162.27196699999999</v>
      </c>
      <c r="K334" s="16">
        <v>54.644244</v>
      </c>
      <c r="L334" s="16">
        <v>46.083480999999999</v>
      </c>
      <c r="M334" s="39">
        <v>-9.9999999999999995E-7</v>
      </c>
    </row>
    <row r="335" spans="1:13" ht="12" x14ac:dyDescent="0.2">
      <c r="A335" s="37" t="s">
        <v>73</v>
      </c>
      <c r="B335" t="s">
        <v>114</v>
      </c>
      <c r="C335" s="16">
        <v>13231.1</v>
      </c>
      <c r="D335" s="38">
        <v>-0.91801699999999997</v>
      </c>
      <c r="E335" s="16">
        <v>-121.463807</v>
      </c>
      <c r="F335" s="16">
        <v>13352.563807</v>
      </c>
      <c r="G335" s="16">
        <v>-86.35</v>
      </c>
      <c r="H335" s="16">
        <v>-35.113807000000001</v>
      </c>
      <c r="I335" s="16">
        <v>-8.9896600000000007</v>
      </c>
      <c r="J335" s="16">
        <v>-25.946444</v>
      </c>
      <c r="K335" s="16">
        <v>-2.4300830000000002</v>
      </c>
      <c r="L335" s="16">
        <v>2.6839010000000001</v>
      </c>
      <c r="M335" s="39">
        <v>-0.43152099999999999</v>
      </c>
    </row>
    <row r="336" spans="1:13" ht="12" x14ac:dyDescent="0.2">
      <c r="A336" s="37" t="s">
        <v>73</v>
      </c>
      <c r="B336" t="s">
        <v>115</v>
      </c>
      <c r="C336" s="16">
        <v>97.39</v>
      </c>
      <c r="D336" s="38">
        <v>6.4006999999999994E-2</v>
      </c>
      <c r="E336" s="16">
        <v>6.2336999999999997E-2</v>
      </c>
      <c r="F336" s="16">
        <v>97.327663000000001</v>
      </c>
      <c r="G336" s="16">
        <v>0</v>
      </c>
      <c r="H336" s="16">
        <v>6.2336999999999997E-2</v>
      </c>
      <c r="I336" s="16">
        <v>-1.4E-5</v>
      </c>
      <c r="J336" s="16">
        <v>0</v>
      </c>
      <c r="K336" s="16">
        <v>4.6184000000000003E-2</v>
      </c>
      <c r="L336" s="16">
        <v>1.6167000000000001E-2</v>
      </c>
      <c r="M336" s="39">
        <v>0</v>
      </c>
    </row>
    <row r="337" spans="1:13" ht="12" x14ac:dyDescent="0.2">
      <c r="A337" s="37" t="s">
        <v>73</v>
      </c>
      <c r="B337" t="s">
        <v>116</v>
      </c>
      <c r="C337" s="16">
        <v>12.15</v>
      </c>
      <c r="D337" s="38">
        <v>-832.421651</v>
      </c>
      <c r="E337" s="16">
        <v>-101.139231</v>
      </c>
      <c r="F337" s="16">
        <v>113.289231</v>
      </c>
      <c r="G337" s="16">
        <v>-20.34</v>
      </c>
      <c r="H337" s="16">
        <v>-80.799231000000006</v>
      </c>
      <c r="I337" s="16">
        <v>6.250407</v>
      </c>
      <c r="J337" s="16">
        <v>-104.711882</v>
      </c>
      <c r="K337" s="16">
        <v>6.1175E-2</v>
      </c>
      <c r="L337" s="16">
        <v>17.601068000000001</v>
      </c>
      <c r="M337" s="39">
        <v>9.9999999999999995E-7</v>
      </c>
    </row>
    <row r="338" spans="1:13" ht="12" x14ac:dyDescent="0.2">
      <c r="A338" s="37" t="s">
        <v>73</v>
      </c>
      <c r="B338" t="s">
        <v>117</v>
      </c>
      <c r="C338" s="16">
        <v>9343.7000000000007</v>
      </c>
      <c r="D338" s="38">
        <v>19.636831999999998</v>
      </c>
      <c r="E338" s="16">
        <v>1834.80665</v>
      </c>
      <c r="F338" s="16">
        <v>7508.8933500000003</v>
      </c>
      <c r="G338" s="16">
        <v>1890.3</v>
      </c>
      <c r="H338" s="16">
        <v>-55.49335</v>
      </c>
      <c r="I338" s="16">
        <v>-54.648736</v>
      </c>
      <c r="J338" s="16">
        <v>-4.6635289999999996</v>
      </c>
      <c r="K338" s="16">
        <v>2.663497</v>
      </c>
      <c r="L338" s="16">
        <v>1.1554180000000001</v>
      </c>
      <c r="M338" s="39">
        <v>0</v>
      </c>
    </row>
    <row r="339" spans="1:13" ht="12" x14ac:dyDescent="0.2">
      <c r="A339" s="37" t="s">
        <v>74</v>
      </c>
      <c r="B339" t="s">
        <v>113</v>
      </c>
      <c r="C339" s="16">
        <v>102960.32000000001</v>
      </c>
      <c r="D339" s="38">
        <v>15.309347000000001</v>
      </c>
      <c r="E339" s="16">
        <v>15762.552605999999</v>
      </c>
      <c r="F339" s="16">
        <v>87197.767393999995</v>
      </c>
      <c r="G339" s="16">
        <v>16172.64</v>
      </c>
      <c r="H339" s="16">
        <v>-410.08739400000002</v>
      </c>
      <c r="I339" s="16">
        <v>-754.72724700000003</v>
      </c>
      <c r="J339" s="16">
        <v>212.644305</v>
      </c>
      <c r="K339" s="16">
        <v>71.606868000000006</v>
      </c>
      <c r="L339" s="16">
        <v>60.388679000000003</v>
      </c>
      <c r="M339" s="39">
        <v>9.9999999999999995E-7</v>
      </c>
    </row>
    <row r="340" spans="1:13" ht="12" x14ac:dyDescent="0.2">
      <c r="A340" s="37" t="s">
        <v>74</v>
      </c>
      <c r="B340" t="s">
        <v>114</v>
      </c>
      <c r="C340" s="16">
        <v>635.17999999999995</v>
      </c>
      <c r="D340" s="38">
        <v>-0.91801699999999997</v>
      </c>
      <c r="E340" s="16">
        <v>-5.8310630000000003</v>
      </c>
      <c r="F340" s="16">
        <v>641.01106300000004</v>
      </c>
      <c r="G340" s="16">
        <v>-5.17</v>
      </c>
      <c r="H340" s="16">
        <v>-0.66106299999999996</v>
      </c>
      <c r="I340" s="16">
        <v>0.59808300000000003</v>
      </c>
      <c r="J340" s="16">
        <v>-1.2506159999999999</v>
      </c>
      <c r="K340" s="16">
        <v>-0.11666</v>
      </c>
      <c r="L340" s="16">
        <v>0.12884499999999999</v>
      </c>
      <c r="M340" s="39">
        <v>-2.0715000000000001E-2</v>
      </c>
    </row>
    <row r="341" spans="1:13" ht="12" x14ac:dyDescent="0.2">
      <c r="A341" s="37" t="s">
        <v>74</v>
      </c>
      <c r="B341" t="s">
        <v>115</v>
      </c>
      <c r="C341" s="16">
        <v>1.51</v>
      </c>
      <c r="D341" s="38">
        <v>6.4006999999999994E-2</v>
      </c>
      <c r="E341" s="16">
        <v>9.6699999999999998E-4</v>
      </c>
      <c r="F341" s="16">
        <v>1.5090330000000001</v>
      </c>
      <c r="G341" s="16">
        <v>0</v>
      </c>
      <c r="H341" s="16">
        <v>9.6699999999999998E-4</v>
      </c>
      <c r="I341" s="16">
        <v>0</v>
      </c>
      <c r="J341" s="16">
        <v>0</v>
      </c>
      <c r="K341" s="16">
        <v>7.1599999999999995E-4</v>
      </c>
      <c r="L341" s="16">
        <v>2.5099999999999998E-4</v>
      </c>
      <c r="M341" s="39">
        <v>0</v>
      </c>
    </row>
    <row r="342" spans="1:13" ht="12" x14ac:dyDescent="0.2">
      <c r="A342" s="37" t="s">
        <v>74</v>
      </c>
      <c r="B342" t="s">
        <v>116</v>
      </c>
      <c r="C342" s="16">
        <v>2.63</v>
      </c>
      <c r="D342" s="38">
        <v>-832.421651</v>
      </c>
      <c r="E342" s="16">
        <v>-21.892689000000001</v>
      </c>
      <c r="F342" s="16">
        <v>24.522689</v>
      </c>
      <c r="G342" s="16">
        <v>-2.77</v>
      </c>
      <c r="H342" s="16">
        <v>-19.122689000000001</v>
      </c>
      <c r="I342" s="16">
        <v>-0.27984599999999998</v>
      </c>
      <c r="J342" s="16">
        <v>-22.666029000000002</v>
      </c>
      <c r="K342" s="16">
        <v>1.3242E-2</v>
      </c>
      <c r="L342" s="16">
        <v>3.8099430000000001</v>
      </c>
      <c r="M342" s="39">
        <v>9.9999999999999995E-7</v>
      </c>
    </row>
    <row r="343" spans="1:13" ht="12" x14ac:dyDescent="0.2">
      <c r="A343" s="37" t="s">
        <v>74</v>
      </c>
      <c r="B343" t="s">
        <v>117</v>
      </c>
      <c r="C343" s="16">
        <v>813</v>
      </c>
      <c r="D343" s="38">
        <v>19.636831999999998</v>
      </c>
      <c r="E343" s="16">
        <v>159.64744200000001</v>
      </c>
      <c r="F343" s="16">
        <v>653.35255800000004</v>
      </c>
      <c r="G343" s="16">
        <v>166.25</v>
      </c>
      <c r="H343" s="16">
        <v>-6.6025580000000001</v>
      </c>
      <c r="I343" s="16">
        <v>-6.5290670000000004</v>
      </c>
      <c r="J343" s="16">
        <v>-0.40577600000000003</v>
      </c>
      <c r="K343" s="16">
        <v>0.23175200000000001</v>
      </c>
      <c r="L343" s="16">
        <v>0.100534</v>
      </c>
      <c r="M343" s="39">
        <v>-9.9999999999999995E-7</v>
      </c>
    </row>
    <row r="344" spans="1:13" ht="12" x14ac:dyDescent="0.2">
      <c r="A344" s="37" t="s">
        <v>12</v>
      </c>
      <c r="B344" t="s">
        <v>113</v>
      </c>
      <c r="C344" s="16">
        <v>1949276.55</v>
      </c>
      <c r="D344" s="38">
        <v>15.309347000000001</v>
      </c>
      <c r="E344" s="16">
        <v>298421.50998199999</v>
      </c>
      <c r="F344" s="16">
        <v>1650855.0400179999</v>
      </c>
      <c r="G344" s="16">
        <v>302090.69</v>
      </c>
      <c r="H344" s="16">
        <v>-3669.180018</v>
      </c>
      <c r="I344" s="16">
        <v>-10194.008054</v>
      </c>
      <c r="J344" s="16">
        <v>4025.847608</v>
      </c>
      <c r="K344" s="16">
        <v>1355.683321</v>
      </c>
      <c r="L344" s="16">
        <v>1143.2971090000001</v>
      </c>
      <c r="M344" s="39">
        <v>-1.9999999999999999E-6</v>
      </c>
    </row>
    <row r="345" spans="1:13" ht="12" x14ac:dyDescent="0.2">
      <c r="A345" s="37" t="s">
        <v>12</v>
      </c>
      <c r="B345" t="s">
        <v>114</v>
      </c>
      <c r="C345" s="16">
        <v>18554.34</v>
      </c>
      <c r="D345" s="38">
        <v>-0.91801699999999997</v>
      </c>
      <c r="E345" s="16">
        <v>-170.33207899999999</v>
      </c>
      <c r="F345" s="16">
        <v>18724.672079</v>
      </c>
      <c r="G345" s="16">
        <v>-68.849999999999994</v>
      </c>
      <c r="H345" s="16">
        <v>-101.482079</v>
      </c>
      <c r="I345" s="16">
        <v>-65.175657999999999</v>
      </c>
      <c r="J345" s="16">
        <v>-36.057225000000003</v>
      </c>
      <c r="K345" s="16">
        <v>-3.4077730000000002</v>
      </c>
      <c r="L345" s="16">
        <v>3.763709</v>
      </c>
      <c r="M345" s="39">
        <v>-0.605132</v>
      </c>
    </row>
    <row r="346" spans="1:13" ht="12" x14ac:dyDescent="0.2">
      <c r="A346" s="37" t="s">
        <v>12</v>
      </c>
      <c r="B346" t="s">
        <v>115</v>
      </c>
      <c r="C346" s="16">
        <v>85.95</v>
      </c>
      <c r="D346" s="38">
        <v>6.4006999999999994E-2</v>
      </c>
      <c r="E346" s="16">
        <v>5.5015000000000001E-2</v>
      </c>
      <c r="F346" s="16">
        <v>85.894985000000005</v>
      </c>
      <c r="G346" s="16">
        <v>0</v>
      </c>
      <c r="H346" s="16">
        <v>5.5015000000000001E-2</v>
      </c>
      <c r="I346" s="16">
        <v>-1.2E-5</v>
      </c>
      <c r="J346" s="16">
        <v>0</v>
      </c>
      <c r="K346" s="16">
        <v>4.0758999999999997E-2</v>
      </c>
      <c r="L346" s="16">
        <v>1.4267999999999999E-2</v>
      </c>
      <c r="M346" s="39">
        <v>0</v>
      </c>
    </row>
    <row r="347" spans="1:13" ht="12" x14ac:dyDescent="0.2">
      <c r="A347" s="37" t="s">
        <v>12</v>
      </c>
      <c r="B347" t="s">
        <v>116</v>
      </c>
      <c r="C347" s="16">
        <v>33.08</v>
      </c>
      <c r="D347" s="38">
        <v>-832.421651</v>
      </c>
      <c r="E347" s="16">
        <v>-275.36508199999997</v>
      </c>
      <c r="F347" s="16">
        <v>308.44508200000001</v>
      </c>
      <c r="G347" s="16">
        <v>-81.03</v>
      </c>
      <c r="H347" s="16">
        <v>-194.335082</v>
      </c>
      <c r="I347" s="16">
        <v>42.669199999999996</v>
      </c>
      <c r="J347" s="16">
        <v>-285.09210200000001</v>
      </c>
      <c r="K347" s="16">
        <v>0.16655800000000001</v>
      </c>
      <c r="L347" s="16">
        <v>47.921261999999999</v>
      </c>
      <c r="M347" s="39">
        <v>0</v>
      </c>
    </row>
    <row r="348" spans="1:13" ht="12" x14ac:dyDescent="0.2">
      <c r="A348" s="37" t="s">
        <v>12</v>
      </c>
      <c r="B348" t="s">
        <v>117</v>
      </c>
      <c r="C348" s="16">
        <v>19910.96</v>
      </c>
      <c r="D348" s="38">
        <v>19.636831999999998</v>
      </c>
      <c r="E348" s="16">
        <v>3909.8817199999999</v>
      </c>
      <c r="F348" s="16">
        <v>16001.07828</v>
      </c>
      <c r="G348" s="16">
        <v>4138.03</v>
      </c>
      <c r="H348" s="16">
        <v>-228.14828</v>
      </c>
      <c r="I348" s="16">
        <v>-226.34845200000001</v>
      </c>
      <c r="J348" s="16">
        <v>-9.9377479999999991</v>
      </c>
      <c r="K348" s="16">
        <v>5.6757799999999996</v>
      </c>
      <c r="L348" s="16">
        <v>2.4621390000000001</v>
      </c>
      <c r="M348" s="39">
        <v>9.9999999999999995E-7</v>
      </c>
    </row>
    <row r="349" spans="1:13" ht="12" x14ac:dyDescent="0.2">
      <c r="A349" s="37" t="s">
        <v>75</v>
      </c>
      <c r="B349" t="s">
        <v>113</v>
      </c>
      <c r="C349" s="16">
        <v>1939982.87</v>
      </c>
      <c r="D349" s="38">
        <v>15.309347000000001</v>
      </c>
      <c r="E349" s="16">
        <v>296998.70826699998</v>
      </c>
      <c r="F349" s="16">
        <v>1642984.1617330001</v>
      </c>
      <c r="G349" s="16">
        <v>307890.74</v>
      </c>
      <c r="H349" s="16">
        <v>-10892.031733</v>
      </c>
      <c r="I349" s="16">
        <v>-17385.750960000001</v>
      </c>
      <c r="J349" s="16">
        <v>4006.6533380000001</v>
      </c>
      <c r="K349" s="16">
        <v>1349.21975</v>
      </c>
      <c r="L349" s="16">
        <v>1137.8461440000001</v>
      </c>
      <c r="M349" s="39">
        <v>-5.0000000000000004E-6</v>
      </c>
    </row>
    <row r="350" spans="1:13" ht="12" x14ac:dyDescent="0.2">
      <c r="A350" s="37" t="s">
        <v>75</v>
      </c>
      <c r="B350" t="s">
        <v>114</v>
      </c>
      <c r="C350" s="16">
        <v>161931.18</v>
      </c>
      <c r="D350" s="38">
        <v>-0.91801699999999997</v>
      </c>
      <c r="E350" s="16">
        <v>-1486.556495</v>
      </c>
      <c r="F350" s="16">
        <v>163417.73649499999</v>
      </c>
      <c r="G350" s="16">
        <v>-1010.73</v>
      </c>
      <c r="H350" s="16">
        <v>-475.82649500000002</v>
      </c>
      <c r="I350" s="16">
        <v>-155.236437</v>
      </c>
      <c r="J350" s="16">
        <v>-318.41520400000002</v>
      </c>
      <c r="K350" s="16">
        <v>-29.741008000000001</v>
      </c>
      <c r="L350" s="16">
        <v>32.847396000000003</v>
      </c>
      <c r="M350" s="39">
        <v>-5.2812419999999998</v>
      </c>
    </row>
    <row r="351" spans="1:13" ht="12" x14ac:dyDescent="0.2">
      <c r="A351" s="37" t="s">
        <v>75</v>
      </c>
      <c r="B351" t="s">
        <v>115</v>
      </c>
      <c r="C351" s="16">
        <v>2243.77</v>
      </c>
      <c r="D351" s="38">
        <v>6.4006999999999994E-2</v>
      </c>
      <c r="E351" s="16">
        <v>1.4361809999999999</v>
      </c>
      <c r="F351" s="16">
        <v>2242.3338189999999</v>
      </c>
      <c r="G351" s="16">
        <v>0</v>
      </c>
      <c r="H351" s="16">
        <v>1.4361809999999999</v>
      </c>
      <c r="I351" s="16">
        <v>-3.1300000000000002E-4</v>
      </c>
      <c r="J351" s="16">
        <v>-7.9999999999999996E-6</v>
      </c>
      <c r="K351" s="16">
        <v>1.06403</v>
      </c>
      <c r="L351" s="16">
        <v>0.372473</v>
      </c>
      <c r="M351" s="39">
        <v>-9.9999999999999995E-7</v>
      </c>
    </row>
    <row r="352" spans="1:13" ht="12" x14ac:dyDescent="0.2">
      <c r="A352" s="37" t="s">
        <v>75</v>
      </c>
      <c r="B352" t="s">
        <v>116</v>
      </c>
      <c r="C352" s="16">
        <v>349.84</v>
      </c>
      <c r="D352" s="38">
        <v>-832.421651</v>
      </c>
      <c r="E352" s="16">
        <v>-2912.1439049999999</v>
      </c>
      <c r="F352" s="16">
        <v>3261.983905</v>
      </c>
      <c r="G352" s="16">
        <v>-637.52</v>
      </c>
      <c r="H352" s="16">
        <v>-2274.6239049999999</v>
      </c>
      <c r="I352" s="16">
        <v>231.832506</v>
      </c>
      <c r="J352" s="16">
        <v>-3015.0127269999998</v>
      </c>
      <c r="K352" s="16">
        <v>1.76145</v>
      </c>
      <c r="L352" s="16">
        <v>506.79486500000002</v>
      </c>
      <c r="M352" s="39">
        <v>9.9999999999999995E-7</v>
      </c>
    </row>
    <row r="353" spans="1:13" ht="12" x14ac:dyDescent="0.2">
      <c r="A353" s="37" t="s">
        <v>75</v>
      </c>
      <c r="B353" t="s">
        <v>117</v>
      </c>
      <c r="C353" s="16">
        <v>4054.37</v>
      </c>
      <c r="D353" s="38">
        <v>19.636831999999998</v>
      </c>
      <c r="E353" s="16">
        <v>796.14981599999999</v>
      </c>
      <c r="F353" s="16">
        <v>3258.2201839999998</v>
      </c>
      <c r="G353" s="16">
        <v>834.31</v>
      </c>
      <c r="H353" s="16">
        <v>-38.160184000000001</v>
      </c>
      <c r="I353" s="16">
        <v>-37.793692999999998</v>
      </c>
      <c r="J353" s="16">
        <v>-2.023574</v>
      </c>
      <c r="K353" s="16">
        <v>1.1557310000000001</v>
      </c>
      <c r="L353" s="16">
        <v>0.50135300000000005</v>
      </c>
      <c r="M353" s="39">
        <v>-9.9999999999999995E-7</v>
      </c>
    </row>
    <row r="354" spans="1:13" ht="12" x14ac:dyDescent="0.2">
      <c r="A354" s="37" t="s">
        <v>76</v>
      </c>
      <c r="B354" t="s">
        <v>113</v>
      </c>
      <c r="C354" s="16">
        <v>1394288.9</v>
      </c>
      <c r="D354" s="38">
        <v>15.309347000000001</v>
      </c>
      <c r="E354" s="16">
        <v>213456.525134</v>
      </c>
      <c r="F354" s="16">
        <v>1180832.3748659999</v>
      </c>
      <c r="G354" s="16">
        <v>221662.17</v>
      </c>
      <c r="H354" s="16">
        <v>-8205.6448660000005</v>
      </c>
      <c r="I354" s="16">
        <v>-10648.05622</v>
      </c>
      <c r="J354" s="16">
        <v>654.92733499999997</v>
      </c>
      <c r="K354" s="16">
        <v>969.700377</v>
      </c>
      <c r="L354" s="16">
        <v>817.783638</v>
      </c>
      <c r="M354" s="39">
        <v>3.9999999999999998E-6</v>
      </c>
    </row>
    <row r="355" spans="1:13" ht="12" x14ac:dyDescent="0.2">
      <c r="A355" s="37" t="s">
        <v>76</v>
      </c>
      <c r="B355" t="s">
        <v>114</v>
      </c>
      <c r="C355" s="16">
        <v>1858.2</v>
      </c>
      <c r="D355" s="38">
        <v>-0.91801699999999997</v>
      </c>
      <c r="E355" s="16">
        <v>-17.058599999999998</v>
      </c>
      <c r="F355" s="16">
        <v>1875.2585999999999</v>
      </c>
      <c r="G355" s="16">
        <v>-14.19</v>
      </c>
      <c r="H355" s="16">
        <v>-2.8685999999999998</v>
      </c>
      <c r="I355" s="16">
        <v>0.81461899999999998</v>
      </c>
      <c r="J355" s="16">
        <v>-3.6582629999999998</v>
      </c>
      <c r="K355" s="16">
        <v>-0.34128500000000001</v>
      </c>
      <c r="L355" s="16">
        <v>0.37693199999999999</v>
      </c>
      <c r="M355" s="39">
        <v>-6.0602999999999997E-2</v>
      </c>
    </row>
    <row r="356" spans="1:13" ht="12" x14ac:dyDescent="0.2">
      <c r="A356" s="37" t="s">
        <v>76</v>
      </c>
      <c r="B356" t="s">
        <v>115</v>
      </c>
      <c r="C356" s="16">
        <v>0.45</v>
      </c>
      <c r="D356" s="38">
        <v>6.4006999999999994E-2</v>
      </c>
      <c r="E356" s="16">
        <v>2.8800000000000001E-4</v>
      </c>
      <c r="F356" s="16">
        <v>0.449712</v>
      </c>
      <c r="G356" s="16">
        <v>0</v>
      </c>
      <c r="H356" s="16">
        <v>2.8800000000000001E-4</v>
      </c>
      <c r="I356" s="16">
        <v>0</v>
      </c>
      <c r="J356" s="16">
        <v>0</v>
      </c>
      <c r="K356" s="16">
        <v>2.13E-4</v>
      </c>
      <c r="L356" s="16">
        <v>7.4999999999999993E-5</v>
      </c>
      <c r="M356" s="39">
        <v>0</v>
      </c>
    </row>
    <row r="357" spans="1:13" ht="12" x14ac:dyDescent="0.2">
      <c r="A357" s="37" t="s">
        <v>76</v>
      </c>
      <c r="B357" t="s">
        <v>116</v>
      </c>
      <c r="C357" s="16">
        <v>12.77</v>
      </c>
      <c r="D357" s="38">
        <v>-832.421651</v>
      </c>
      <c r="E357" s="16">
        <v>-106.300245</v>
      </c>
      <c r="F357" s="16">
        <v>119.070245</v>
      </c>
      <c r="G357" s="16">
        <v>-14.67</v>
      </c>
      <c r="H357" s="16">
        <v>-91.630245000000002</v>
      </c>
      <c r="I357" s="16">
        <v>-0.138568</v>
      </c>
      <c r="J357" s="16">
        <v>-110.055204</v>
      </c>
      <c r="K357" s="16">
        <v>6.4297000000000007E-2</v>
      </c>
      <c r="L357" s="16">
        <v>18.499229</v>
      </c>
      <c r="M357" s="39">
        <v>9.9999999999999995E-7</v>
      </c>
    </row>
    <row r="358" spans="1:13" ht="12" x14ac:dyDescent="0.2">
      <c r="A358" s="37" t="s">
        <v>76</v>
      </c>
      <c r="B358" t="s">
        <v>117</v>
      </c>
      <c r="C358" s="16">
        <v>7897.13</v>
      </c>
      <c r="D358" s="38">
        <v>19.636831999999998</v>
      </c>
      <c r="E358" s="16">
        <v>1550.7461330000001</v>
      </c>
      <c r="F358" s="16">
        <v>6346.3838669999996</v>
      </c>
      <c r="G358" s="16">
        <v>1602.36</v>
      </c>
      <c r="H358" s="16">
        <v>-51.613866999999999</v>
      </c>
      <c r="I358" s="16">
        <v>-50.900015000000003</v>
      </c>
      <c r="J358" s="16">
        <v>-3.941532</v>
      </c>
      <c r="K358" s="16">
        <v>2.2511410000000001</v>
      </c>
      <c r="L358" s="16">
        <v>0.97653900000000005</v>
      </c>
      <c r="M358" s="39">
        <v>0</v>
      </c>
    </row>
    <row r="359" spans="1:13" ht="12" x14ac:dyDescent="0.2">
      <c r="A359" s="37" t="s">
        <v>13</v>
      </c>
      <c r="B359" t="s">
        <v>113</v>
      </c>
      <c r="C359" s="16">
        <v>1134255.1200000001</v>
      </c>
      <c r="D359" s="38">
        <v>15.309347000000001</v>
      </c>
      <c r="E359" s="16">
        <v>173647.05157700001</v>
      </c>
      <c r="F359" s="16">
        <v>960608.06842300005</v>
      </c>
      <c r="G359" s="16">
        <v>178446.69</v>
      </c>
      <c r="H359" s="16">
        <v>-4799.6384230000003</v>
      </c>
      <c r="I359" s="16">
        <v>-8596.3391059999994</v>
      </c>
      <c r="J359" s="16">
        <v>2342.5810259999998</v>
      </c>
      <c r="K359" s="16">
        <v>788.85202200000003</v>
      </c>
      <c r="L359" s="16">
        <v>665.26763400000004</v>
      </c>
      <c r="M359" s="39">
        <v>9.9999999999999995E-7</v>
      </c>
    </row>
    <row r="360" spans="1:13" ht="12" x14ac:dyDescent="0.2">
      <c r="A360" s="37" t="s">
        <v>14</v>
      </c>
      <c r="B360" t="s">
        <v>113</v>
      </c>
      <c r="C360" s="16">
        <v>450087.23</v>
      </c>
      <c r="D360" s="38">
        <v>15.309347000000001</v>
      </c>
      <c r="E360" s="16">
        <v>68905.415601999994</v>
      </c>
      <c r="F360" s="16">
        <v>381181.81439800002</v>
      </c>
      <c r="G360" s="16">
        <v>61712.42</v>
      </c>
      <c r="H360" s="16">
        <v>7192.995602</v>
      </c>
      <c r="I360" s="16">
        <v>5686.4152359999998</v>
      </c>
      <c r="J360" s="16">
        <v>929.56671400000005</v>
      </c>
      <c r="K360" s="16">
        <v>313.02677399999999</v>
      </c>
      <c r="L360" s="16">
        <v>263.98687699999999</v>
      </c>
      <c r="M360" s="39">
        <v>9.9999999999999995E-7</v>
      </c>
    </row>
    <row r="361" spans="1:13" ht="12" x14ac:dyDescent="0.2">
      <c r="A361" s="37" t="s">
        <v>14</v>
      </c>
      <c r="B361" t="s">
        <v>114</v>
      </c>
      <c r="C361" s="16">
        <v>68576.23</v>
      </c>
      <c r="D361" s="38">
        <v>-0.91801699999999997</v>
      </c>
      <c r="E361" s="16">
        <v>-629.54176099999995</v>
      </c>
      <c r="F361" s="16">
        <v>69205.771760999996</v>
      </c>
      <c r="G361" s="16">
        <v>-365.94</v>
      </c>
      <c r="H361" s="16">
        <v>-263.60176100000001</v>
      </c>
      <c r="I361" s="16">
        <v>-128.44634600000001</v>
      </c>
      <c r="J361" s="16">
        <v>-134.234386</v>
      </c>
      <c r="K361" s="16">
        <v>-12.595018</v>
      </c>
      <c r="L361" s="16">
        <v>13.910543000000001</v>
      </c>
      <c r="M361" s="39">
        <v>-2.2365539999999999</v>
      </c>
    </row>
    <row r="362" spans="1:13" ht="12" x14ac:dyDescent="0.2">
      <c r="A362" s="37" t="s">
        <v>14</v>
      </c>
      <c r="B362" t="s">
        <v>115</v>
      </c>
      <c r="C362" s="16">
        <v>505.53</v>
      </c>
      <c r="D362" s="38">
        <v>6.4006999999999994E-2</v>
      </c>
      <c r="E362" s="16">
        <v>0.323577</v>
      </c>
      <c r="F362" s="16">
        <v>505.20642299999997</v>
      </c>
      <c r="G362" s="16">
        <v>0</v>
      </c>
      <c r="H362" s="16">
        <v>0.323577</v>
      </c>
      <c r="I362" s="16">
        <v>-7.1000000000000005E-5</v>
      </c>
      <c r="J362" s="16">
        <v>-9.9999999999999995E-7</v>
      </c>
      <c r="K362" s="16">
        <v>0.239731</v>
      </c>
      <c r="L362" s="16">
        <v>8.3920999999999996E-2</v>
      </c>
      <c r="M362" s="39">
        <v>-3.0000000000000001E-6</v>
      </c>
    </row>
    <row r="363" spans="1:13" ht="12" x14ac:dyDescent="0.2">
      <c r="A363" s="37" t="s">
        <v>14</v>
      </c>
      <c r="B363" t="s">
        <v>116</v>
      </c>
      <c r="C363" s="16">
        <v>58.66</v>
      </c>
      <c r="D363" s="38">
        <v>-832.421651</v>
      </c>
      <c r="E363" s="16">
        <v>-488.29854</v>
      </c>
      <c r="F363" s="16">
        <v>546.95853999999997</v>
      </c>
      <c r="G363" s="16">
        <v>-103.83</v>
      </c>
      <c r="H363" s="16">
        <v>-384.46854000000002</v>
      </c>
      <c r="I363" s="16">
        <v>35.805680000000002</v>
      </c>
      <c r="J363" s="16">
        <v>-505.54724199999998</v>
      </c>
      <c r="K363" s="16">
        <v>0.29535499999999998</v>
      </c>
      <c r="L363" s="16">
        <v>84.977666999999997</v>
      </c>
      <c r="M363" s="39">
        <v>0</v>
      </c>
    </row>
    <row r="364" spans="1:13" ht="12" x14ac:dyDescent="0.2">
      <c r="A364" s="37" t="s">
        <v>14</v>
      </c>
      <c r="B364" t="s">
        <v>117</v>
      </c>
      <c r="C364" s="16">
        <v>44428.89</v>
      </c>
      <c r="D364" s="38">
        <v>19.636831999999998</v>
      </c>
      <c r="E364" s="16">
        <v>8724.4263879999999</v>
      </c>
      <c r="F364" s="16">
        <v>35704.463612</v>
      </c>
      <c r="G364" s="16">
        <v>9073.08</v>
      </c>
      <c r="H364" s="16">
        <v>-348.65361200000001</v>
      </c>
      <c r="I364" s="16">
        <v>-344.63751200000002</v>
      </c>
      <c r="J364" s="16">
        <v>-22.174879000000001</v>
      </c>
      <c r="K364" s="16">
        <v>12.664816</v>
      </c>
      <c r="L364" s="16">
        <v>5.4939640000000001</v>
      </c>
      <c r="M364" s="39">
        <v>-9.9999999999999995E-7</v>
      </c>
    </row>
    <row r="365" spans="1:13" ht="12" x14ac:dyDescent="0.2">
      <c r="A365" s="37" t="s">
        <v>2</v>
      </c>
      <c r="B365" t="s">
        <v>113</v>
      </c>
      <c r="C365" s="16">
        <v>259876006.34999999</v>
      </c>
      <c r="D365" s="38">
        <v>15.309347000000001</v>
      </c>
      <c r="E365" s="16">
        <v>39785319.442233004</v>
      </c>
      <c r="F365" s="16">
        <v>220090686.907767</v>
      </c>
      <c r="G365" s="16">
        <v>40969150.710000001</v>
      </c>
      <c r="H365" s="16">
        <v>-1183831.267767</v>
      </c>
      <c r="I365" s="16">
        <v>-2053716.1755919999</v>
      </c>
      <c r="J365" s="16">
        <v>536722.81560700003</v>
      </c>
      <c r="K365" s="16">
        <v>180738.627007</v>
      </c>
      <c r="L365" s="16">
        <v>152423.46537200001</v>
      </c>
      <c r="M365" s="39">
        <v>-1.6100000000000001E-4</v>
      </c>
    </row>
    <row r="366" spans="1:13" ht="12" x14ac:dyDescent="0.2">
      <c r="A366" s="37" t="s">
        <v>2</v>
      </c>
      <c r="B366" t="s">
        <v>114</v>
      </c>
      <c r="C366" s="16">
        <v>50380446.920000002</v>
      </c>
      <c r="D366" s="38">
        <v>-0.91801699999999997</v>
      </c>
      <c r="E366" s="16">
        <v>-462501.29582300002</v>
      </c>
      <c r="F366" s="16">
        <v>50842948.215823002</v>
      </c>
      <c r="G366" s="16">
        <v>-246794.11</v>
      </c>
      <c r="H366" s="16">
        <v>-215707.18582300001</v>
      </c>
      <c r="I366" s="16">
        <v>-116321.75376199999</v>
      </c>
      <c r="J366" s="16">
        <v>-98708.785877999995</v>
      </c>
      <c r="K366" s="16">
        <v>-9253.0991419999991</v>
      </c>
      <c r="L366" s="16">
        <v>10219.566597999999</v>
      </c>
      <c r="M366" s="39">
        <v>-1643.1136389999999</v>
      </c>
    </row>
    <row r="367" spans="1:13" ht="12" x14ac:dyDescent="0.2">
      <c r="A367" s="37" t="s">
        <v>2</v>
      </c>
      <c r="B367" t="s">
        <v>115</v>
      </c>
      <c r="C367" s="16">
        <v>369979.97</v>
      </c>
      <c r="D367" s="38">
        <v>6.4006999999999994E-2</v>
      </c>
      <c r="E367" s="16">
        <v>236.814886</v>
      </c>
      <c r="F367" s="16">
        <v>369743.15511400002</v>
      </c>
      <c r="G367" s="16">
        <v>0</v>
      </c>
      <c r="H367" s="16">
        <v>236.814886</v>
      </c>
      <c r="I367" s="16">
        <v>-5.1647999999999999E-2</v>
      </c>
      <c r="J367" s="16">
        <v>-1.397E-3</v>
      </c>
      <c r="K367" s="16">
        <v>175.450132</v>
      </c>
      <c r="L367" s="16">
        <v>61.417800999999997</v>
      </c>
      <c r="M367" s="39">
        <v>-1.9999999999999999E-6</v>
      </c>
    </row>
    <row r="368" spans="1:13" ht="12" x14ac:dyDescent="0.2">
      <c r="A368" s="37" t="s">
        <v>2</v>
      </c>
      <c r="B368" t="s">
        <v>116</v>
      </c>
      <c r="C368" s="16">
        <v>76761.36</v>
      </c>
      <c r="D368" s="38">
        <v>-832.421651</v>
      </c>
      <c r="E368" s="16">
        <v>-638978.18056000001</v>
      </c>
      <c r="F368" s="16">
        <v>715739.54055999999</v>
      </c>
      <c r="G368" s="16">
        <v>-157440.76999999999</v>
      </c>
      <c r="H368" s="16">
        <v>-481537.41055999999</v>
      </c>
      <c r="I368" s="16">
        <v>68425.437990999999</v>
      </c>
      <c r="J368" s="16">
        <v>-661549.50066100003</v>
      </c>
      <c r="K368" s="16">
        <v>386.49471699999998</v>
      </c>
      <c r="L368" s="16">
        <v>111200.157395</v>
      </c>
      <c r="M368" s="39">
        <v>-1.9999999999999999E-6</v>
      </c>
    </row>
    <row r="369" spans="1:13" ht="12" x14ac:dyDescent="0.2">
      <c r="A369" s="37" t="s">
        <v>2</v>
      </c>
      <c r="B369" t="s">
        <v>117</v>
      </c>
      <c r="C369" s="16">
        <v>378134.7</v>
      </c>
      <c r="D369" s="38">
        <v>19.636831999999998</v>
      </c>
      <c r="E369" s="16">
        <v>74253.674916000004</v>
      </c>
      <c r="F369" s="16">
        <v>303881.02508400002</v>
      </c>
      <c r="G369" s="16">
        <v>77200.960000000006</v>
      </c>
      <c r="H369" s="16">
        <v>-2947.2850840000001</v>
      </c>
      <c r="I369" s="16">
        <v>-2913.1040240000002</v>
      </c>
      <c r="J369" s="16">
        <v>-188.730605</v>
      </c>
      <c r="K369" s="16">
        <v>107.790358</v>
      </c>
      <c r="L369" s="16">
        <v>46.759186999999997</v>
      </c>
      <c r="M369" s="39">
        <v>0</v>
      </c>
    </row>
    <row r="370" spans="1:13" ht="12" x14ac:dyDescent="0.2">
      <c r="A370" s="37" t="s">
        <v>3</v>
      </c>
      <c r="B370" t="s">
        <v>113</v>
      </c>
      <c r="C370" s="16">
        <v>34069796.270000003</v>
      </c>
      <c r="D370" s="38">
        <v>15.309347000000001</v>
      </c>
      <c r="E370" s="16">
        <v>5215863.3148619998</v>
      </c>
      <c r="F370" s="16">
        <v>28853932.955138002</v>
      </c>
      <c r="G370" s="16">
        <v>5432642.25</v>
      </c>
      <c r="H370" s="16">
        <v>-216778.935138</v>
      </c>
      <c r="I370" s="16">
        <v>-330821.02007999999</v>
      </c>
      <c r="J370" s="16">
        <v>70364.468185999998</v>
      </c>
      <c r="K370" s="16">
        <v>23694.870051999998</v>
      </c>
      <c r="L370" s="16">
        <v>19982.746713</v>
      </c>
      <c r="M370" s="39">
        <v>-9.0000000000000002E-6</v>
      </c>
    </row>
    <row r="371" spans="1:13" ht="12" x14ac:dyDescent="0.2">
      <c r="A371" s="37" t="s">
        <v>3</v>
      </c>
      <c r="B371" t="s">
        <v>114</v>
      </c>
      <c r="C371" s="16">
        <v>5849041.0899999999</v>
      </c>
      <c r="D371" s="38">
        <v>-0.91801699999999997</v>
      </c>
      <c r="E371" s="16">
        <v>-53695.218062</v>
      </c>
      <c r="F371" s="16">
        <v>5902736.3080620002</v>
      </c>
      <c r="G371" s="16">
        <v>-29148.17</v>
      </c>
      <c r="H371" s="16">
        <v>-24547.048062000002</v>
      </c>
      <c r="I371" s="16">
        <v>-13005.311761999999</v>
      </c>
      <c r="J371" s="16">
        <v>-11463.179410000001</v>
      </c>
      <c r="K371" s="16">
        <v>-1074.261156</v>
      </c>
      <c r="L371" s="16">
        <v>1186.4655560000001</v>
      </c>
      <c r="M371" s="39">
        <v>-190.76129</v>
      </c>
    </row>
    <row r="372" spans="1:13" ht="12" x14ac:dyDescent="0.2">
      <c r="A372" s="37" t="s">
        <v>3</v>
      </c>
      <c r="B372" t="s">
        <v>115</v>
      </c>
      <c r="C372" s="16">
        <v>42279.19</v>
      </c>
      <c r="D372" s="38">
        <v>6.4006999999999994E-2</v>
      </c>
      <c r="E372" s="16">
        <v>27.061848000000001</v>
      </c>
      <c r="F372" s="16">
        <v>42252.128151999997</v>
      </c>
      <c r="G372" s="16">
        <v>0</v>
      </c>
      <c r="H372" s="16">
        <v>27.061848000000001</v>
      </c>
      <c r="I372" s="16">
        <v>-5.9020000000000001E-3</v>
      </c>
      <c r="J372" s="16">
        <v>-1.5899999999999999E-4</v>
      </c>
      <c r="K372" s="16">
        <v>20.049434999999999</v>
      </c>
      <c r="L372" s="16">
        <v>7.0184749999999996</v>
      </c>
      <c r="M372" s="39">
        <v>-9.9999999999999995E-7</v>
      </c>
    </row>
    <row r="373" spans="1:13" ht="12" x14ac:dyDescent="0.2">
      <c r="A373" s="37" t="s">
        <v>3</v>
      </c>
      <c r="B373" t="s">
        <v>116</v>
      </c>
      <c r="C373" s="16">
        <v>8678.82</v>
      </c>
      <c r="D373" s="38">
        <v>-832.421651</v>
      </c>
      <c r="E373" s="16">
        <v>-72244.376766999994</v>
      </c>
      <c r="F373" s="16">
        <v>80923.196767000001</v>
      </c>
      <c r="G373" s="16">
        <v>-18016.3</v>
      </c>
      <c r="H373" s="16">
        <v>-54228.076766999999</v>
      </c>
      <c r="I373" s="16">
        <v>7952.0170889999999</v>
      </c>
      <c r="J373" s="16">
        <v>-74796.343343</v>
      </c>
      <c r="K373" s="16">
        <v>43.698002000000002</v>
      </c>
      <c r="L373" s="16">
        <v>12572.551476000001</v>
      </c>
      <c r="M373" s="39">
        <v>9.0000000000000002E-6</v>
      </c>
    </row>
    <row r="374" spans="1:13" ht="12" x14ac:dyDescent="0.2">
      <c r="A374" s="37" t="s">
        <v>3</v>
      </c>
      <c r="B374" t="s">
        <v>117</v>
      </c>
      <c r="C374" s="16">
        <v>45737.4</v>
      </c>
      <c r="D374" s="38">
        <v>19.636831999999998</v>
      </c>
      <c r="E374" s="16">
        <v>8981.3762970000007</v>
      </c>
      <c r="F374" s="16">
        <v>36756.023702999999</v>
      </c>
      <c r="G374" s="16">
        <v>9349.5400000000009</v>
      </c>
      <c r="H374" s="16">
        <v>-368.163703</v>
      </c>
      <c r="I374" s="16">
        <v>-364.02932299999998</v>
      </c>
      <c r="J374" s="16">
        <v>-22.827967000000001</v>
      </c>
      <c r="K374" s="16">
        <v>13.037817</v>
      </c>
      <c r="L374" s="16">
        <v>5.6557719999999998</v>
      </c>
      <c r="M374" s="39">
        <v>-1.9999999999999999E-6</v>
      </c>
    </row>
    <row r="375" spans="1:13" ht="12" x14ac:dyDescent="0.2">
      <c r="A375" s="37" t="s">
        <v>4</v>
      </c>
      <c r="B375" t="s">
        <v>113</v>
      </c>
      <c r="C375" s="16">
        <v>26346820.530000001</v>
      </c>
      <c r="D375" s="38">
        <v>15.309347000000001</v>
      </c>
      <c r="E375" s="16">
        <v>4033526.1642490001</v>
      </c>
      <c r="F375" s="16">
        <v>22313294.365750998</v>
      </c>
      <c r="G375" s="16">
        <v>4140633.68</v>
      </c>
      <c r="H375" s="16">
        <v>-107107.515751</v>
      </c>
      <c r="I375" s="16">
        <v>-195298.42600000001</v>
      </c>
      <c r="J375" s="16">
        <v>54414.179654</v>
      </c>
      <c r="K375" s="16">
        <v>18323.693039000002</v>
      </c>
      <c r="L375" s="16">
        <v>15453.037559</v>
      </c>
      <c r="M375" s="39">
        <v>-3.0000000000000001E-6</v>
      </c>
    </row>
    <row r="376" spans="1:13" ht="12" x14ac:dyDescent="0.2">
      <c r="A376" s="37" t="s">
        <v>4</v>
      </c>
      <c r="B376" t="s">
        <v>114</v>
      </c>
      <c r="C376" s="16">
        <v>4927233.0599999996</v>
      </c>
      <c r="D376" s="38">
        <v>-0.91801699999999997</v>
      </c>
      <c r="E376" s="16">
        <v>-45232.85946</v>
      </c>
      <c r="F376" s="16">
        <v>4972465.9194599995</v>
      </c>
      <c r="G376" s="16">
        <v>-23687.25</v>
      </c>
      <c r="H376" s="16">
        <v>-21545.60946</v>
      </c>
      <c r="I376" s="16">
        <v>-11826.897467000001</v>
      </c>
      <c r="J376" s="16">
        <v>-9652.535656</v>
      </c>
      <c r="K376" s="16">
        <v>-904.95775200000003</v>
      </c>
      <c r="L376" s="16">
        <v>999.47875599999998</v>
      </c>
      <c r="M376" s="39">
        <v>-160.69734099999999</v>
      </c>
    </row>
    <row r="377" spans="1:13" ht="12" x14ac:dyDescent="0.2">
      <c r="A377" s="37" t="s">
        <v>4</v>
      </c>
      <c r="B377" t="s">
        <v>115</v>
      </c>
      <c r="C377" s="16">
        <v>36028.79</v>
      </c>
      <c r="D377" s="38">
        <v>6.4006999999999994E-2</v>
      </c>
      <c r="E377" s="16">
        <v>23.061124</v>
      </c>
      <c r="F377" s="16">
        <v>36005.728876000001</v>
      </c>
      <c r="G377" s="16">
        <v>0</v>
      </c>
      <c r="H377" s="16">
        <v>23.061124</v>
      </c>
      <c r="I377" s="16">
        <v>-5.0289999999999996E-3</v>
      </c>
      <c r="J377" s="16">
        <v>-1.37E-4</v>
      </c>
      <c r="K377" s="16">
        <v>17.0854</v>
      </c>
      <c r="L377" s="16">
        <v>5.9808880000000002</v>
      </c>
      <c r="M377" s="39">
        <v>1.9999999999999999E-6</v>
      </c>
    </row>
    <row r="378" spans="1:13" ht="12" x14ac:dyDescent="0.2">
      <c r="A378" s="37" t="s">
        <v>4</v>
      </c>
      <c r="B378" t="s">
        <v>116</v>
      </c>
      <c r="C378" s="16">
        <v>7298.09</v>
      </c>
      <c r="D378" s="38">
        <v>-832.421651</v>
      </c>
      <c r="E378" s="16">
        <v>-60750.881300000001</v>
      </c>
      <c r="F378" s="16">
        <v>68048.971300000005</v>
      </c>
      <c r="G378" s="16">
        <v>-15042.29</v>
      </c>
      <c r="H378" s="16">
        <v>-45708.5913</v>
      </c>
      <c r="I378" s="16">
        <v>6579.1530210000001</v>
      </c>
      <c r="J378" s="16">
        <v>-62896.850639999997</v>
      </c>
      <c r="K378" s="16">
        <v>36.746003999999999</v>
      </c>
      <c r="L378" s="16">
        <v>10572.360321</v>
      </c>
      <c r="M378" s="39">
        <v>-6.0000000000000002E-6</v>
      </c>
    </row>
    <row r="379" spans="1:13" ht="12" x14ac:dyDescent="0.2">
      <c r="A379" s="37" t="s">
        <v>4</v>
      </c>
      <c r="B379" t="s">
        <v>117</v>
      </c>
      <c r="C379" s="16">
        <v>34904.92</v>
      </c>
      <c r="D379" s="38">
        <v>19.636831999999998</v>
      </c>
      <c r="E379" s="16">
        <v>6854.2204220000003</v>
      </c>
      <c r="F379" s="16">
        <v>28050.699578</v>
      </c>
      <c r="G379" s="16">
        <v>7115.74</v>
      </c>
      <c r="H379" s="16">
        <v>-261.51957800000002</v>
      </c>
      <c r="I379" s="16">
        <v>-258.36438800000002</v>
      </c>
      <c r="J379" s="16">
        <v>-17.421375000000001</v>
      </c>
      <c r="K379" s="16">
        <v>9.9499300000000002</v>
      </c>
      <c r="L379" s="16">
        <v>4.3162539999999998</v>
      </c>
      <c r="M379" s="39">
        <v>9.9999999999999995E-7</v>
      </c>
    </row>
    <row r="380" spans="1:13" ht="12" x14ac:dyDescent="0.2">
      <c r="A380" s="37" t="s">
        <v>5</v>
      </c>
      <c r="B380" t="s">
        <v>113</v>
      </c>
      <c r="C380" s="16">
        <v>797664680.13</v>
      </c>
      <c r="D380" s="38">
        <v>15.309347000000001</v>
      </c>
      <c r="E380" s="16">
        <v>122117253.348969</v>
      </c>
      <c r="F380" s="16">
        <v>675547426.78103101</v>
      </c>
      <c r="G380" s="16">
        <v>124848993.06999999</v>
      </c>
      <c r="H380" s="16">
        <v>-2731739.7210309999</v>
      </c>
      <c r="I380" s="16">
        <v>-5527982.6138399998</v>
      </c>
      <c r="J380" s="16">
        <v>1643400.511067</v>
      </c>
      <c r="K380" s="16">
        <v>648100.53410199995</v>
      </c>
      <c r="L380" s="16">
        <v>504741.84787</v>
      </c>
      <c r="M380" s="39">
        <v>-2.3000000000000001E-4</v>
      </c>
    </row>
    <row r="381" spans="1:13" ht="12" x14ac:dyDescent="0.2">
      <c r="A381" s="37" t="s">
        <v>5</v>
      </c>
      <c r="B381" t="s">
        <v>114</v>
      </c>
      <c r="C381" s="16">
        <v>138247118.24000001</v>
      </c>
      <c r="D381" s="38">
        <v>-0.91801699999999997</v>
      </c>
      <c r="E381" s="16">
        <v>-1269132.67426</v>
      </c>
      <c r="F381" s="16">
        <v>139516250.91426</v>
      </c>
      <c r="G381" s="16">
        <v>-644872.99</v>
      </c>
      <c r="H381" s="16">
        <v>-624259.68426000001</v>
      </c>
      <c r="I381" s="16">
        <v>-349772.96333599999</v>
      </c>
      <c r="J381" s="16">
        <v>-270289.33447900001</v>
      </c>
      <c r="K381" s="16">
        <v>-27047.172207</v>
      </c>
      <c r="L381" s="16">
        <v>27358.593008</v>
      </c>
      <c r="M381" s="39">
        <v>-4508.8072460000003</v>
      </c>
    </row>
    <row r="382" spans="1:13" ht="12" x14ac:dyDescent="0.2">
      <c r="A382" s="37" t="s">
        <v>5</v>
      </c>
      <c r="B382" t="s">
        <v>115</v>
      </c>
      <c r="C382" s="16">
        <v>982910.36</v>
      </c>
      <c r="D382" s="38">
        <v>6.4006999999999994E-2</v>
      </c>
      <c r="E382" s="16">
        <v>629.13624300000004</v>
      </c>
      <c r="F382" s="16">
        <v>982281.22375700006</v>
      </c>
      <c r="G382" s="16">
        <v>-0.01</v>
      </c>
      <c r="H382" s="16">
        <v>629.14624300000003</v>
      </c>
      <c r="I382" s="16">
        <v>-0.12697900000000001</v>
      </c>
      <c r="J382" s="16">
        <v>-3.6949999999999999E-3</v>
      </c>
      <c r="K382" s="16">
        <v>465.90200399999998</v>
      </c>
      <c r="L382" s="16">
        <v>163.37491199999999</v>
      </c>
      <c r="M382" s="39">
        <v>9.9999999999999995E-7</v>
      </c>
    </row>
    <row r="383" spans="1:13" ht="12" x14ac:dyDescent="0.2">
      <c r="A383" s="37" t="s">
        <v>5</v>
      </c>
      <c r="B383" t="s">
        <v>116</v>
      </c>
      <c r="C383" s="16">
        <v>225372.81</v>
      </c>
      <c r="D383" s="38">
        <v>-832.421651</v>
      </c>
      <c r="E383" s="16">
        <v>-1876052.0668510001</v>
      </c>
      <c r="F383" s="16">
        <v>2101424.8768509999</v>
      </c>
      <c r="G383" s="16">
        <v>-459018.18</v>
      </c>
      <c r="H383" s="16">
        <v>-1417033.8868509999</v>
      </c>
      <c r="I383" s="16">
        <v>198110.78171099999</v>
      </c>
      <c r="J383" s="16">
        <v>-1939027.3019689999</v>
      </c>
      <c r="K383" s="16">
        <v>-1533.0108250000001</v>
      </c>
      <c r="L383" s="16">
        <v>325415.64423699997</v>
      </c>
      <c r="M383" s="39">
        <v>-5.0000000000000004E-6</v>
      </c>
    </row>
    <row r="384" spans="1:13" ht="12" x14ac:dyDescent="0.2">
      <c r="A384" s="40" t="s">
        <v>5</v>
      </c>
      <c r="B384" s="46" t="s">
        <v>117</v>
      </c>
      <c r="C384" s="41">
        <v>1216926.74</v>
      </c>
      <c r="D384" s="42">
        <v>19.636831999999998</v>
      </c>
      <c r="E384" s="41">
        <v>238965.85674399999</v>
      </c>
      <c r="F384" s="41">
        <v>977960.883256</v>
      </c>
      <c r="G384" s="41">
        <v>247769.44</v>
      </c>
      <c r="H384" s="41">
        <v>-8803.5832559999999</v>
      </c>
      <c r="I384" s="41">
        <v>-9003.1228449999999</v>
      </c>
      <c r="J384" s="41">
        <v>-639.16172700000004</v>
      </c>
      <c r="K384" s="41">
        <v>590.77981999999997</v>
      </c>
      <c r="L384" s="41">
        <v>247.92149800000001</v>
      </c>
      <c r="M384" s="43">
        <v>-1.9999999999999999E-6</v>
      </c>
    </row>
  </sheetData>
  <pageMargins left="0.55555555555555558" right="0.55555555555555558" top="0.55555555555555558" bottom="0.55555558204650879" header="0.27777777777777779" footer="0"/>
  <pageSetup fitToWidth="0" fitToHeight="0" pageOrder="overThenDown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EBB400"/>
  </sheetPr>
  <dimension ref="A1:R148"/>
  <sheetViews>
    <sheetView showGridLines="0" workbookViewId="0"/>
  </sheetViews>
  <sheetFormatPr defaultColWidth="12" defaultRowHeight="16.149999999999999" customHeight="1" x14ac:dyDescent="0.2"/>
  <cols>
    <col min="1" max="1" width="7.33203125" customWidth="1"/>
    <col min="2" max="2" width="38.83203125" customWidth="1"/>
    <col min="3" max="3" width="12.83203125" customWidth="1"/>
    <col min="4" max="4" width="11.83203125" customWidth="1"/>
    <col min="5" max="5" width="14" customWidth="1"/>
    <col min="6" max="6" width="15.83203125" customWidth="1"/>
    <col min="7" max="9" width="13.33203125" customWidth="1"/>
    <col min="11" max="11" width="19.6640625" customWidth="1"/>
    <col min="12" max="12" width="34.1640625" customWidth="1"/>
    <col min="14" max="14" width="16.6640625" customWidth="1"/>
  </cols>
  <sheetData>
    <row r="1" spans="1:12" ht="12" x14ac:dyDescent="0.2">
      <c r="I1" t="s">
        <v>148</v>
      </c>
      <c r="J1" s="48" t="e">
        <f ca="1">SUM(J4:J124)</f>
        <v>#NAME?</v>
      </c>
    </row>
    <row r="3" spans="1:12" ht="22.35" customHeight="1" x14ac:dyDescent="0.2">
      <c r="A3" s="49" t="s">
        <v>149</v>
      </c>
      <c r="B3" s="49"/>
      <c r="C3" s="50"/>
      <c r="D3" s="50"/>
      <c r="E3" s="50"/>
      <c r="F3" s="50"/>
      <c r="G3" s="50"/>
      <c r="H3" s="50"/>
      <c r="I3" s="50"/>
      <c r="J3" s="50"/>
    </row>
    <row r="4" spans="1:12" ht="12" x14ac:dyDescent="0.2"/>
    <row r="5" spans="1:12" ht="12" x14ac:dyDescent="0.2">
      <c r="A5" t="s">
        <v>150</v>
      </c>
      <c r="E5" s="16" t="e">
        <f ca="1">IFERROR(WD.EXPORT("SCALAR","='WD reports'!C48",,#NAME?),#NAME?)</f>
        <v>#NAME?</v>
      </c>
      <c r="F5" s="51" t="e">
        <f ca="1">IF($E5&gt;0,"Undercollected","Overcollected")</f>
        <v>#NAME?</v>
      </c>
      <c r="G5" s="38"/>
      <c r="H5" s="38"/>
      <c r="I5" s="38"/>
      <c r="J5" s="16"/>
    </row>
    <row r="6" spans="1:12" ht="12" x14ac:dyDescent="0.2">
      <c r="A6" t="s">
        <v>151</v>
      </c>
    </row>
    <row r="7" spans="1:12" ht="12" x14ac:dyDescent="0.2">
      <c r="A7" t="s">
        <v>152</v>
      </c>
      <c r="E7" s="16" t="e">
        <f ca="1">IFERROR(WD.EXPORT("SCALAR","=-'MD4'!B40+'MD4'!B22",,#NAME?),#NAME?)</f>
        <v>#NAME?</v>
      </c>
      <c r="F7" s="51" t="e">
        <f ca="1">IF($E7&gt;0,"Undercollected","Overcollected")</f>
        <v>#NAME?</v>
      </c>
      <c r="J7" s="52"/>
    </row>
    <row r="8" spans="1:12" ht="12" x14ac:dyDescent="0.2">
      <c r="A8" t="s">
        <v>153</v>
      </c>
      <c r="E8">
        <v>0</v>
      </c>
      <c r="F8" s="53" t="s">
        <v>154</v>
      </c>
      <c r="G8" s="38"/>
      <c r="H8" s="38"/>
      <c r="I8" s="38"/>
      <c r="J8" s="52"/>
    </row>
    <row r="9" spans="1:12" ht="12" x14ac:dyDescent="0.2">
      <c r="A9" t="s">
        <v>155</v>
      </c>
      <c r="E9" s="16" t="e">
        <f ca="1">IFERROR(WD.EXPORT("SCALAR","='WD reports'!D60-'WD reports'!E60",,#NAME?),#NAME?)</f>
        <v>#NAME?</v>
      </c>
      <c r="F9" s="51" t="e">
        <f ca="1">IF($E9&gt;0,"Refund","Charge")</f>
        <v>#NAME?</v>
      </c>
      <c r="L9" s="16"/>
    </row>
    <row r="10" spans="1:12" ht="12" x14ac:dyDescent="0.2">
      <c r="A10" t="s">
        <v>156</v>
      </c>
      <c r="E10" s="54" t="e">
        <f ca="1">SUM(E5:E9)</f>
        <v>#NAME?</v>
      </c>
    </row>
    <row r="11" spans="1:12" ht="12" x14ac:dyDescent="0.2"/>
    <row r="12" spans="1:12" ht="12" x14ac:dyDescent="0.2">
      <c r="A12" t="s">
        <v>157</v>
      </c>
      <c r="E12" s="16" t="e">
        <f ca="1">IFERROR(WD.EXPORT("SCALAR","='WD reports'!F48",,#NAME?),#NAME?)</f>
        <v>#NAME?</v>
      </c>
      <c r="F12" s="51" t="e">
        <f ca="1">IF($E12&gt;0,"Undercollected","Overcollected")</f>
        <v>#NAME?</v>
      </c>
    </row>
    <row r="13" spans="1:12" ht="12" x14ac:dyDescent="0.2">
      <c r="A13" t="s">
        <v>158</v>
      </c>
      <c r="E13" s="55" t="e">
        <f ca="1">IFERROR(WD.EXPORT("SCALAR","=-'WD reports'!F72",,#NAME?),#NAME?)</f>
        <v>#NAME?</v>
      </c>
      <c r="F13" s="51" t="e">
        <f ca="1">IF($E13&gt;0,"Undercollected","Overcollected")</f>
        <v>#NAME?</v>
      </c>
    </row>
    <row r="14" spans="1:12" ht="16.149999999999999" customHeight="1" x14ac:dyDescent="0.2">
      <c r="A14" t="s">
        <v>159</v>
      </c>
      <c r="E14" s="56" t="e">
        <f ca="1">IFERROR(WD.EXPORT("SCALAR","='WD reports'!C16",,#NAME?),#NAME?)</f>
        <v>#NAME?</v>
      </c>
      <c r="F14" s="51" t="e">
        <f ca="1">IF($E14&gt;0,"Undercollected","Overcollected")</f>
        <v>#NAME?</v>
      </c>
    </row>
    <row r="15" spans="1:12" ht="16.149999999999999" customHeight="1" x14ac:dyDescent="0.2">
      <c r="A15" t="s">
        <v>160</v>
      </c>
      <c r="E15" s="54" t="e">
        <f ca="1">SUM(E12:E14)</f>
        <v>#NAME?</v>
      </c>
      <c r="F15" s="51" t="e">
        <f ca="1">IF($E15&gt;0,"Undercollected","Overcollected")</f>
        <v>#NAME?</v>
      </c>
    </row>
    <row r="17" spans="1:18" ht="12" x14ac:dyDescent="0.2">
      <c r="A17" t="s">
        <v>161</v>
      </c>
      <c r="E17" s="16"/>
      <c r="J17" s="16" t="e">
        <f ca="1">E10-E15</f>
        <v>#NAME?</v>
      </c>
    </row>
    <row r="18" spans="1:18" ht="12" x14ac:dyDescent="0.2">
      <c r="R18" s="16"/>
    </row>
    <row r="19" spans="1:18" ht="20.85" customHeight="1" x14ac:dyDescent="0.2">
      <c r="A19" s="49" t="s">
        <v>162</v>
      </c>
      <c r="B19" s="49"/>
      <c r="C19" s="50"/>
      <c r="D19" s="50"/>
      <c r="E19" s="50"/>
      <c r="F19" s="50"/>
      <c r="G19" s="50"/>
      <c r="H19" s="50"/>
      <c r="I19" s="50"/>
      <c r="J19" s="50"/>
      <c r="R19" s="38"/>
    </row>
    <row r="20" spans="1:18" ht="12" x14ac:dyDescent="0.2">
      <c r="A20" t="s">
        <v>163</v>
      </c>
      <c r="E20" s="16" t="e">
        <f ca="1">E15</f>
        <v>#NAME?</v>
      </c>
      <c r="F20" s="51" t="e">
        <f ca="1">IF($E20&gt;0,"Undercollected","Overcollected")</f>
        <v>#NAME?</v>
      </c>
      <c r="H20" s="16"/>
      <c r="L20" s="16"/>
      <c r="M20" s="38"/>
    </row>
    <row r="21" spans="1:18" ht="12" x14ac:dyDescent="0.2">
      <c r="A21" t="s">
        <v>164</v>
      </c>
      <c r="L21" s="16"/>
      <c r="M21" s="38"/>
      <c r="N21" s="38"/>
    </row>
    <row r="22" spans="1:18" ht="12" x14ac:dyDescent="0.2">
      <c r="A22" t="s">
        <v>165</v>
      </c>
      <c r="E22" s="38" t="e">
        <f ca="1">IFERROR(WD.EXPORT("SCALAR","='Wire Accruals'!B10",,#NAME?),#NAME?)</f>
        <v>#NAME?</v>
      </c>
      <c r="F22" s="51" t="e">
        <f ca="1">IF($E22&gt;0,"Increase accrual","Decrease accrual")</f>
        <v>#NAME?</v>
      </c>
      <c r="H22" s="38"/>
      <c r="K22" s="57"/>
      <c r="L22" s="38"/>
    </row>
    <row r="23" spans="1:18" ht="12" x14ac:dyDescent="0.2">
      <c r="A23" t="s">
        <v>166</v>
      </c>
      <c r="E23" s="54" t="e">
        <f ca="1">SUM(E20:E22)</f>
        <v>#NAME?</v>
      </c>
      <c r="F23" s="51" t="e">
        <f ca="1">IF($E23&gt;0,"Undercollected","Overcollected")</f>
        <v>#NAME?</v>
      </c>
      <c r="H23" s="16"/>
      <c r="K23" s="16"/>
      <c r="L23" s="38"/>
    </row>
    <row r="24" spans="1:18" ht="12" x14ac:dyDescent="0.2">
      <c r="K24" s="38"/>
      <c r="L24" s="38"/>
    </row>
    <row r="25" spans="1:18" ht="12" x14ac:dyDescent="0.2">
      <c r="A25" t="s">
        <v>167</v>
      </c>
      <c r="E25" s="58" t="e">
        <f>#REF!</f>
        <v>#REF!</v>
      </c>
      <c r="F25" s="51" t="e">
        <f>IF($E25&gt;0,"Overcollected","Undercollected")</f>
        <v>#REF!</v>
      </c>
      <c r="H25" s="52"/>
      <c r="J25" s="16"/>
      <c r="L25" s="38"/>
      <c r="M25" s="38"/>
    </row>
    <row r="26" spans="1:18" ht="8.1" customHeight="1" x14ac:dyDescent="0.2">
      <c r="F26" s="52"/>
      <c r="K26" s="38"/>
      <c r="L26" s="38"/>
      <c r="M26" s="38"/>
    </row>
    <row r="27" spans="1:18" ht="12" x14ac:dyDescent="0.2">
      <c r="A27" t="s">
        <v>161</v>
      </c>
      <c r="H27" s="16"/>
      <c r="J27" s="16" t="e">
        <f ca="1">E23+E25</f>
        <v>#NAME?</v>
      </c>
      <c r="K27" s="57"/>
      <c r="L27" s="38"/>
      <c r="M27" s="38"/>
    </row>
    <row r="28" spans="1:18" ht="16.149999999999999" customHeight="1" x14ac:dyDescent="0.2">
      <c r="F28" s="16"/>
      <c r="J28" s="16"/>
      <c r="K28" s="38"/>
      <c r="L28" s="38"/>
      <c r="M28" s="38"/>
    </row>
    <row r="29" spans="1:18" ht="31.5" customHeight="1" x14ac:dyDescent="0.2">
      <c r="A29" s="59" t="s">
        <v>168</v>
      </c>
      <c r="B29" s="59"/>
      <c r="H29" s="38"/>
      <c r="I29" s="38"/>
    </row>
    <row r="30" spans="1:18" ht="31.5" customHeight="1" x14ac:dyDescent="0.2">
      <c r="A30" s="59"/>
      <c r="B30" s="59"/>
    </row>
    <row r="31" spans="1:18" ht="24.6" customHeight="1" x14ac:dyDescent="0.2">
      <c r="A31" s="49" t="s">
        <v>169</v>
      </c>
      <c r="B31" s="49"/>
      <c r="C31" s="50"/>
      <c r="D31" s="50"/>
      <c r="E31" s="50"/>
      <c r="F31" s="50"/>
      <c r="G31" s="50"/>
      <c r="H31" s="50"/>
      <c r="I31" s="50"/>
      <c r="J31" s="50"/>
    </row>
    <row r="32" spans="1:18" ht="21.6" customHeight="1" x14ac:dyDescent="0.2">
      <c r="C32" t="s">
        <v>123</v>
      </c>
      <c r="D32" t="s">
        <v>170</v>
      </c>
      <c r="E32" t="s">
        <v>171</v>
      </c>
      <c r="F32" t="s">
        <v>112</v>
      </c>
    </row>
    <row r="33" spans="1:11" ht="16.149999999999999" customHeight="1" x14ac:dyDescent="0.2">
      <c r="A33" s="59" t="s">
        <v>172</v>
      </c>
      <c r="B33" s="59"/>
      <c r="C33" s="38" t="e">
        <f>-#REF!</f>
        <v>#REF!</v>
      </c>
      <c r="D33" s="38" t="e">
        <f>-#REF!</f>
        <v>#REF!</v>
      </c>
      <c r="E33" s="38" t="e">
        <f>-#REF!</f>
        <v>#REF!</v>
      </c>
      <c r="F33" s="38" t="e">
        <f>SUM(C33:E33)</f>
        <v>#REF!</v>
      </c>
    </row>
    <row r="34" spans="1:11" ht="16.149999999999999" customHeight="1" x14ac:dyDescent="0.2">
      <c r="A34" s="59" t="s">
        <v>173</v>
      </c>
      <c r="B34" s="59"/>
      <c r="C34" s="60" t="e">
        <f ca="1">IFERROR(WD.EXPORT("SCALAR","=-'Wire Accruals'!B10",,#NAME?),#NAME?)</f>
        <v>#NAME?</v>
      </c>
      <c r="F34" s="38" t="e">
        <f ca="1">SUM(C34:E34)</f>
        <v>#NAME?</v>
      </c>
    </row>
    <row r="35" spans="1:11" ht="16.149999999999999" customHeight="1" x14ac:dyDescent="0.2">
      <c r="A35" s="59" t="s">
        <v>174</v>
      </c>
      <c r="B35" s="59"/>
      <c r="C35" s="61" t="e">
        <f>SUM(C33:C34)</f>
        <v>#REF!</v>
      </c>
      <c r="D35" s="61" t="e">
        <f>SUM(D33:D34)</f>
        <v>#REF!</v>
      </c>
      <c r="E35" s="61" t="e">
        <f>SUM(E33:E34)</f>
        <v>#REF!</v>
      </c>
      <c r="F35" s="62" t="e">
        <f>SUM(F33:F34)</f>
        <v>#REF!</v>
      </c>
    </row>
    <row r="36" spans="1:11" ht="16.149999999999999" customHeight="1" x14ac:dyDescent="0.2">
      <c r="A36" s="59"/>
      <c r="B36" s="59"/>
      <c r="C36" s="63" t="e">
        <f>IF(C35&gt;0,"Undercollected","Overcollected")</f>
        <v>#REF!</v>
      </c>
      <c r="D36" s="63" t="e">
        <f>IF(D35&gt;0,"Undercollected","Overcollected")</f>
        <v>#REF!</v>
      </c>
      <c r="E36" s="63" t="e">
        <f>IF(E35&gt;0,"Undercollected","Overcollected")</f>
        <v>#REF!</v>
      </c>
      <c r="F36" s="63" t="e">
        <f>IF(F35&gt;0,"Undercollected","Overcollected")</f>
        <v>#REF!</v>
      </c>
      <c r="G36" s="38"/>
      <c r="H36" s="38"/>
      <c r="I36" s="38"/>
    </row>
    <row r="37" spans="1:11" ht="16.149999999999999" customHeight="1" x14ac:dyDescent="0.2">
      <c r="A37" s="59"/>
      <c r="B37" s="59"/>
      <c r="C37" s="38"/>
      <c r="D37" s="38"/>
      <c r="E37" s="38"/>
      <c r="G37" s="38"/>
      <c r="H37" s="38"/>
      <c r="I37" s="38"/>
      <c r="J37" s="38" t="e">
        <f ca="1">E15-F35</f>
        <v>#NAME?</v>
      </c>
      <c r="K37" s="1"/>
    </row>
    <row r="38" spans="1:11" ht="12" x14ac:dyDescent="0.2">
      <c r="D38" s="16"/>
      <c r="F38" s="16"/>
    </row>
    <row r="39" spans="1:11" ht="25.35" customHeight="1" x14ac:dyDescent="0.2">
      <c r="A39" s="49" t="s">
        <v>175</v>
      </c>
      <c r="B39" s="49"/>
      <c r="C39" s="50" t="s">
        <v>176</v>
      </c>
      <c r="D39" s="50" t="s">
        <v>177</v>
      </c>
      <c r="E39" s="50"/>
      <c r="F39" s="50"/>
      <c r="G39" s="50"/>
      <c r="H39" s="50"/>
      <c r="I39" s="50"/>
      <c r="J39" s="50"/>
    </row>
    <row r="40" spans="1:11" ht="12" x14ac:dyDescent="0.2">
      <c r="A40" t="s">
        <v>178</v>
      </c>
      <c r="C40" s="55" t="e">
        <f ca="1">IFERROR(WD.EXPORT("SCALAR","='WD reports'!F54+'WD reports'!F72",,#NAME?),#NAME?)</f>
        <v>#NAME?</v>
      </c>
      <c r="D40" s="16" t="e">
        <f ca="1">IFERROR(WD.EXPORT("SCALAR","='MD4'!B12",,#NAME?),#NAME?)</f>
        <v>#NAME?</v>
      </c>
      <c r="E40" s="16"/>
      <c r="J40" s="16" t="e">
        <f ca="1">C40-D40</f>
        <v>#NAME?</v>
      </c>
    </row>
    <row r="41" spans="1:11" ht="16.149999999999999" customHeight="1" x14ac:dyDescent="0.2">
      <c r="A41" t="s">
        <v>179</v>
      </c>
      <c r="C41" s="16" t="e">
        <f ca="1">-E14</f>
        <v>#NAME?</v>
      </c>
      <c r="D41" s="16" t="e">
        <f ca="1">IFERROR(WD.EXPORT("SCALAR","=-'MD4'!B22",,#NAME?),#NAME?)</f>
        <v>#NAME?</v>
      </c>
      <c r="E41" s="16"/>
      <c r="J41" s="16" t="e">
        <f ca="1">C41-D41</f>
        <v>#NAME?</v>
      </c>
    </row>
    <row r="42" spans="1:11" ht="16.149999999999999" customHeight="1" x14ac:dyDescent="0.2">
      <c r="C42" s="54" t="e">
        <f ca="1">SUM(C40:C41)</f>
        <v>#NAME?</v>
      </c>
      <c r="D42" s="54" t="e">
        <f ca="1">SUM(D40:D41)</f>
        <v>#NAME?</v>
      </c>
      <c r="E42" s="16"/>
      <c r="J42" s="16" t="e">
        <f ca="1">C42-D42</f>
        <v>#NAME?</v>
      </c>
    </row>
    <row r="43" spans="1:11" ht="12" x14ac:dyDescent="0.2">
      <c r="C43" s="63" t="e">
        <f ca="1">IF(C42&gt;0,"Overcollected","Undercollected")</f>
        <v>#NAME?</v>
      </c>
      <c r="D43" s="63" t="e">
        <f ca="1">IF(D42&gt;0,"Overcollected","Undercollected")</f>
        <v>#NAME?</v>
      </c>
    </row>
    <row r="44" spans="1:11" ht="12" x14ac:dyDescent="0.2">
      <c r="C44" s="63"/>
      <c r="D44" s="63"/>
    </row>
    <row r="45" spans="1:11" ht="12" x14ac:dyDescent="0.2">
      <c r="A45" t="s">
        <v>180</v>
      </c>
      <c r="E45" s="60">
        <v>0</v>
      </c>
      <c r="F45" s="53" t="s">
        <v>154</v>
      </c>
    </row>
    <row r="46" spans="1:11" ht="12" x14ac:dyDescent="0.2">
      <c r="A46" t="s">
        <v>181</v>
      </c>
      <c r="F46" s="53" t="s">
        <v>154</v>
      </c>
    </row>
    <row r="47" spans="1:11" ht="12" x14ac:dyDescent="0.2">
      <c r="A47" t="s">
        <v>197</v>
      </c>
      <c r="J47" s="60">
        <f>SUM(E45:E46)</f>
        <v>0</v>
      </c>
    </row>
    <row r="48" spans="1:11" ht="12" x14ac:dyDescent="0.2">
      <c r="C48" s="63"/>
      <c r="D48" s="63"/>
    </row>
    <row r="49" spans="1:15" ht="22.35" customHeight="1" x14ac:dyDescent="0.2">
      <c r="A49" s="49" t="s">
        <v>198</v>
      </c>
      <c r="B49" s="49"/>
      <c r="C49" s="50"/>
      <c r="D49" s="50"/>
      <c r="E49" s="64"/>
      <c r="F49" s="50"/>
      <c r="G49" s="50"/>
      <c r="H49" s="50"/>
      <c r="I49" s="50"/>
      <c r="J49" s="50"/>
    </row>
    <row r="50" spans="1:15" ht="16.149999999999999" customHeight="1" x14ac:dyDescent="0.2">
      <c r="A50" t="s">
        <v>167</v>
      </c>
      <c r="C50" s="52" t="e">
        <f ca="1">IFERROR(WD.EXPORT("SCALAR","='MD2 Current Year'!W257",,#NAME?),#NAME?)</f>
        <v>#NAME?</v>
      </c>
      <c r="D50" s="51" t="e">
        <f ca="1">IF($C50&gt;0,"Overcollected","Undercollected")</f>
        <v>#NAME?</v>
      </c>
      <c r="E50" s="60"/>
    </row>
    <row r="51" spans="1:15" ht="8.1" customHeight="1" x14ac:dyDescent="0.2">
      <c r="C51" s="52"/>
      <c r="D51" s="53"/>
      <c r="E51" s="60"/>
    </row>
    <row r="52" spans="1:15" ht="16.149999999999999" customHeight="1" x14ac:dyDescent="0.2">
      <c r="A52" t="s">
        <v>199</v>
      </c>
      <c r="C52" s="16" t="e">
        <f ca="1">D42</f>
        <v>#NAME?</v>
      </c>
      <c r="D52" s="51" t="e">
        <f ca="1">IF($C52&gt;0,"Overcollected","Undercollected")</f>
        <v>#NAME?</v>
      </c>
      <c r="E52" s="60"/>
    </row>
    <row r="53" spans="1:15" ht="16.149999999999999" customHeight="1" x14ac:dyDescent="0.2">
      <c r="A53" t="s">
        <v>200</v>
      </c>
      <c r="C53" s="16" t="e">
        <f ca="1">IFERROR(WD.EXPORT("SCALAR","=-('MD4'!C22+'MD4'!D22)",,#NAME?),#NAME?)</f>
        <v>#NAME?</v>
      </c>
      <c r="D53" s="51" t="e">
        <f ca="1">IF($C53&gt;0,"Overcollected","Undercollected")</f>
        <v>#NAME?</v>
      </c>
      <c r="E53" s="60"/>
    </row>
    <row r="54" spans="1:15" ht="8.1" customHeight="1" x14ac:dyDescent="0.2">
      <c r="C54" s="16"/>
      <c r="E54" s="60"/>
    </row>
    <row r="55" spans="1:15" ht="16.149999999999999" customHeight="1" x14ac:dyDescent="0.2">
      <c r="A55" t="s">
        <v>201</v>
      </c>
      <c r="E55" s="60"/>
      <c r="J55" s="52" t="e">
        <f ca="1">C50-SUM(C52:C53)</f>
        <v>#NAME?</v>
      </c>
      <c r="K55" s="1"/>
    </row>
    <row r="56" spans="1:15" ht="12" x14ac:dyDescent="0.2"/>
    <row r="57" spans="1:15" ht="20.100000000000001" customHeight="1" x14ac:dyDescent="0.2">
      <c r="A57" s="49" t="s">
        <v>202</v>
      </c>
      <c r="B57" s="49"/>
      <c r="C57" s="50"/>
      <c r="D57" s="50"/>
      <c r="E57" s="50"/>
      <c r="F57" s="50"/>
      <c r="G57" s="50"/>
      <c r="H57" s="50"/>
      <c r="I57" s="50"/>
      <c r="J57" s="50"/>
    </row>
    <row r="58" spans="1:15" ht="20.100000000000001" customHeight="1" x14ac:dyDescent="0.2">
      <c r="A58" s="65" t="s">
        <v>203</v>
      </c>
      <c r="B58" s="65"/>
      <c r="C58" s="38">
        <v>679777.96</v>
      </c>
      <c r="D58" s="51" t="str">
        <f>IF($C58&gt;0,"Overcollected","Undercollected")</f>
        <v>Overcollected</v>
      </c>
    </row>
    <row r="59" spans="1:15" ht="20.100000000000001" customHeight="1" x14ac:dyDescent="0.2">
      <c r="A59" s="65" t="s">
        <v>205</v>
      </c>
      <c r="B59" s="65"/>
      <c r="C59" s="66">
        <v>6210066.0899999999</v>
      </c>
      <c r="L59" t="s">
        <v>276</v>
      </c>
      <c r="N59" s="38">
        <v>679777.96</v>
      </c>
    </row>
    <row r="60" spans="1:15" ht="20.100000000000001" customHeight="1" x14ac:dyDescent="0.2">
      <c r="A60" t="s">
        <v>277</v>
      </c>
      <c r="B60" s="65"/>
      <c r="C60" s="66">
        <v>18.62</v>
      </c>
      <c r="L60" t="s">
        <v>205</v>
      </c>
      <c r="N60" s="38">
        <v>6210066.0899999999</v>
      </c>
      <c r="O60" s="67" t="s">
        <v>278</v>
      </c>
    </row>
    <row r="61" spans="1:15" ht="12" x14ac:dyDescent="0.2">
      <c r="A61" t="s">
        <v>203</v>
      </c>
      <c r="C61" s="38">
        <f>SUM(C58:C60)</f>
        <v>6889862.6699999999</v>
      </c>
      <c r="D61" s="51" t="str">
        <f>IF($C61&gt;0,"Overcollected","Undercollected")</f>
        <v>Overcollected</v>
      </c>
      <c r="F61" s="38"/>
      <c r="G61" s="38"/>
      <c r="L61" t="s">
        <v>277</v>
      </c>
      <c r="N61" s="68">
        <v>18.62</v>
      </c>
      <c r="O61" s="67" t="s">
        <v>278</v>
      </c>
    </row>
    <row r="62" spans="1:15" ht="12" x14ac:dyDescent="0.2">
      <c r="A62" t="s">
        <v>206</v>
      </c>
      <c r="C62" s="38" t="e">
        <f>-#REF!</f>
        <v>#REF!</v>
      </c>
      <c r="D62" s="51"/>
      <c r="H62" s="38"/>
      <c r="L62" t="s">
        <v>279</v>
      </c>
      <c r="N62" s="38">
        <f>SUM(N59:N61)</f>
        <v>6889862.6699999999</v>
      </c>
    </row>
    <row r="63" spans="1:15" ht="12" x14ac:dyDescent="0.2">
      <c r="A63" t="s">
        <v>208</v>
      </c>
      <c r="C63" s="38" t="e">
        <f ca="1">IFERROR(WD.EXPORT("SCALAR","='MD2 Current Year'!W257",,#NAME?),#NAME?)</f>
        <v>#NAME?</v>
      </c>
      <c r="D63" s="51" t="e">
        <f ca="1">IF($C63&gt;0,"Overcollected","Undercollected")</f>
        <v>#NAME?</v>
      </c>
      <c r="K63" s="38"/>
      <c r="L63" t="s">
        <v>206</v>
      </c>
      <c r="N63" s="38">
        <v>-11191877.07</v>
      </c>
    </row>
    <row r="64" spans="1:15" ht="12" x14ac:dyDescent="0.2">
      <c r="A64" t="s">
        <v>209</v>
      </c>
      <c r="C64" s="69" t="e">
        <f>SUM(C61:C63)</f>
        <v>#REF!</v>
      </c>
      <c r="D64" s="51" t="e">
        <f>IF($C64&gt;0,"Overcollected","Undercollected")</f>
        <v>#REF!</v>
      </c>
      <c r="L64" t="s">
        <v>280</v>
      </c>
      <c r="N64" s="66" t="e">
        <f ca="1">IFERROR(WD.EXPORT("SCALAR","='MD2 Current Year'!W257",,#NAME?),#NAME?)</f>
        <v>#NAME?</v>
      </c>
    </row>
    <row r="65" spans="1:14" ht="15.4" customHeight="1" x14ac:dyDescent="0.2">
      <c r="L65" t="s">
        <v>209</v>
      </c>
      <c r="N65" s="38" t="e">
        <f ca="1">SUM(N62:N64)</f>
        <v>#NAME?</v>
      </c>
    </row>
    <row r="66" spans="1:14" ht="12" x14ac:dyDescent="0.2">
      <c r="A66" t="s">
        <v>210</v>
      </c>
      <c r="J66" s="52" t="e">
        <f>#REF!-C64</f>
        <v>#REF!</v>
      </c>
      <c r="K66" s="52"/>
    </row>
    <row r="67" spans="1:14" ht="16.149999999999999" customHeight="1" x14ac:dyDescent="0.2">
      <c r="A67" t="s">
        <v>211</v>
      </c>
      <c r="J67" s="70" t="e">
        <f ca="1">IFERROR(WD.EXPORT("SCALAR","=C63+'WD reports'!O16-'WD reports'!F72-C53",,#NAME?),#NAME?)</f>
        <v>#NAME?</v>
      </c>
      <c r="K67" s="1"/>
    </row>
    <row r="68" spans="1:14" ht="12" x14ac:dyDescent="0.2">
      <c r="A68" s="18"/>
      <c r="B68" s="18"/>
    </row>
    <row r="69" spans="1:14" ht="12" x14ac:dyDescent="0.2">
      <c r="A69" s="18"/>
      <c r="B69" s="18"/>
    </row>
    <row r="70" spans="1:14" ht="12.75" x14ac:dyDescent="0.2">
      <c r="A70" s="49" t="s">
        <v>212</v>
      </c>
      <c r="B70" s="49"/>
      <c r="C70" s="71" t="s">
        <v>213</v>
      </c>
      <c r="D70" s="71" t="s">
        <v>189</v>
      </c>
      <c r="E70" s="71" t="s">
        <v>214</v>
      </c>
      <c r="F70" s="71" t="s">
        <v>215</v>
      </c>
      <c r="G70" s="71" t="s">
        <v>216</v>
      </c>
      <c r="H70" s="71" t="s">
        <v>217</v>
      </c>
      <c r="I70" s="71" t="s">
        <v>176</v>
      </c>
      <c r="J70" s="71" t="s">
        <v>161</v>
      </c>
    </row>
    <row r="71" spans="1:14" ht="12" x14ac:dyDescent="0.2">
      <c r="A71" t="s">
        <v>218</v>
      </c>
      <c r="C71" s="16" t="e">
        <f ca="1">IFERROR(WD.EXPORT("SCALAR","='MD4'!B17",,#NAME?),#NAME?)</f>
        <v>#NAME?</v>
      </c>
      <c r="D71" s="52"/>
      <c r="I71" s="55" t="e">
        <f ca="1">IFERROR(WD.EXPORT("SCALAR","=-'WD reports'!O18-'WD reports'!L27",,#NAME?),#NAME?)</f>
        <v>#NAME?</v>
      </c>
      <c r="J71" s="38" t="e">
        <f t="shared" ref="J71:J102" ca="1" si="0">SUM(C71:I71)</f>
        <v>#NAME?</v>
      </c>
    </row>
    <row r="72" spans="1:14" ht="12" x14ac:dyDescent="0.2">
      <c r="A72" t="s">
        <v>219</v>
      </c>
      <c r="C72" s="16" t="e">
        <f ca="1">IFERROR(WD.EXPORT("SCALAR","='MD4'!B19",,#NAME?),#NAME?)</f>
        <v>#NAME?</v>
      </c>
      <c r="D72" s="52"/>
      <c r="I72" s="56" t="e">
        <f ca="1">IFERROR(WD.EXPORT("SCALAR","=-'WD reports'!O10",,#NAME?),#NAME?)</f>
        <v>#NAME?</v>
      </c>
      <c r="J72" s="38" t="e">
        <f t="shared" ca="1" si="0"/>
        <v>#NAME?</v>
      </c>
    </row>
    <row r="73" spans="1:14" ht="16.149999999999999" customHeight="1" x14ac:dyDescent="0.2">
      <c r="A73">
        <v>2025</v>
      </c>
      <c r="B73" t="s">
        <v>281</v>
      </c>
      <c r="C73" s="16" t="e">
        <f ca="1">IFERROR(WD.EXPORT("SCALAR","='MD4'!Q42",,#NAME?),#NAME?)</f>
        <v>#NAME?</v>
      </c>
      <c r="D73" s="52" t="e">
        <f>SUMIFS(#REF!,#REF!,$A73,#REF!,"Total")+SUMIF(#REF!,$A73,#REF!)</f>
        <v>#REF!</v>
      </c>
      <c r="J73" s="38" t="e">
        <f t="shared" ca="1" si="0"/>
        <v>#NAME?</v>
      </c>
      <c r="K73" s="52"/>
      <c r="L73" s="16"/>
    </row>
    <row r="74" spans="1:14" ht="16.149999999999999" customHeight="1" x14ac:dyDescent="0.2">
      <c r="A74">
        <v>2025</v>
      </c>
      <c r="B74" t="s">
        <v>282</v>
      </c>
      <c r="C74" s="16" t="e">
        <f ca="1">IFERROR(WD.EXPORT("SCALAR","='MD4'!F42",,#NAME?),#NAME?)</f>
        <v>#NAME?</v>
      </c>
      <c r="D74" s="52" t="e">
        <f>SUMIFS(#REF!,#REF!,$A74,#REF!,"Total")+SUMIF(#REF!,$A74,#REF!)</f>
        <v>#REF!</v>
      </c>
      <c r="J74" s="38" t="e">
        <f t="shared" ca="1" si="0"/>
        <v>#NAME?</v>
      </c>
      <c r="K74" s="52"/>
      <c r="L74" s="52"/>
    </row>
    <row r="75" spans="1:14" ht="16.149999999999999" customHeight="1" x14ac:dyDescent="0.2">
      <c r="A75">
        <v>2025</v>
      </c>
      <c r="B75" t="s">
        <v>283</v>
      </c>
      <c r="C75" s="16" t="e">
        <f ca="1">IFERROR(WD.EXPORT("SCALAR","=-'MD4'!Q49",,#NAME?),#NAME?)</f>
        <v>#NAME?</v>
      </c>
      <c r="D75" s="52" t="e">
        <f>SUMIFS(#REF!,#REF!,$A75,#REF!,"Total")+SUMIF(#REF!,$A75,#REF!)</f>
        <v>#REF!</v>
      </c>
      <c r="J75" s="38" t="e">
        <f t="shared" ca="1" si="0"/>
        <v>#NAME?</v>
      </c>
      <c r="K75" s="52"/>
    </row>
    <row r="76" spans="1:14" ht="12" x14ac:dyDescent="0.2">
      <c r="A76">
        <v>2017</v>
      </c>
      <c r="B76" t="s">
        <v>284</v>
      </c>
      <c r="C76" s="16" t="e">
        <f ca="1">IFERROR(WD.EXPORT("SCALAR","=-'MD4'!G$50",,#NAME?),#NAME?)</f>
        <v>#NAME?</v>
      </c>
      <c r="D76" s="52" t="e">
        <f ca="1">IFERROR(WD.EXPORT("SCALAR","=_xlfn.SUMIFS('MD2 Current Year'!$W$4:$W$201,'MD2 Current Year'!$A$4:$A$201,$A76,'MD2 Current Year'!$B$4:$B$201,""Total"")+SUMIF('MD2 Current Year'!$A$206:$A$253,$A76,'MD2 Current Year'!$W$206:$W$253)",,#NAME?),#NAME?)</f>
        <v>#NAME?</v>
      </c>
      <c r="J76" s="38" t="e">
        <f t="shared" ca="1" si="0"/>
        <v>#NAME?</v>
      </c>
      <c r="K76" s="52"/>
      <c r="L76" s="52"/>
    </row>
    <row r="77" spans="1:14" ht="12" x14ac:dyDescent="0.2">
      <c r="A77">
        <v>2018</v>
      </c>
      <c r="B77" t="s">
        <v>284</v>
      </c>
      <c r="C77" s="16" t="e">
        <f ca="1">IFERROR(WD.EXPORT("SCALAR","=-'MD4'!H$50",,#NAME?),#NAME?)</f>
        <v>#NAME?</v>
      </c>
      <c r="D77" s="52" t="e">
        <f ca="1">IFERROR(WD.EXPORT("SCALAR","=_xlfn.SUMIFS('MD2 Current Year'!$W$4:$W$201,'MD2 Current Year'!$A$4:$A$201,$A77,'MD2 Current Year'!$B$4:$B$201,""Total"")+SUMIF('MD2 Current Year'!$A$206:$A$253,$A77,'MD2 Current Year'!$W$206:$W$253)",,#NAME?),#NAME?)</f>
        <v>#NAME?</v>
      </c>
      <c r="J77" s="38" t="e">
        <f t="shared" ca="1" si="0"/>
        <v>#NAME?</v>
      </c>
      <c r="K77" s="52"/>
      <c r="L77" s="52"/>
    </row>
    <row r="78" spans="1:14" ht="12" x14ac:dyDescent="0.2">
      <c r="A78">
        <v>2019</v>
      </c>
      <c r="B78" t="s">
        <v>284</v>
      </c>
      <c r="C78" s="16" t="e">
        <f ca="1">IFERROR(WD.EXPORT("SCALAR","=-'MD4'!I$50",,#NAME?),#NAME?)</f>
        <v>#NAME?</v>
      </c>
      <c r="D78" s="52" t="e">
        <f ca="1">IFERROR(WD.EXPORT("SCALAR","=_xlfn.SUMIFS('MD2 Current Year'!$W$4:$W$201,'MD2 Current Year'!$A$4:$A$201,$A78,'MD2 Current Year'!$B$4:$B$201,""Total"")+SUMIF('MD2 Current Year'!$A$206:$A$253,$A78,'MD2 Current Year'!$W$206:$W$253)",,#NAME?),#NAME?)</f>
        <v>#NAME?</v>
      </c>
      <c r="J78" s="38" t="e">
        <f t="shared" ca="1" si="0"/>
        <v>#NAME?</v>
      </c>
      <c r="K78" s="52"/>
      <c r="L78" s="52"/>
    </row>
    <row r="79" spans="1:14" ht="12" x14ac:dyDescent="0.2">
      <c r="A79">
        <v>2020</v>
      </c>
      <c r="B79" t="s">
        <v>284</v>
      </c>
      <c r="C79" s="16" t="e">
        <f ca="1">IFERROR(WD.EXPORT("SCALAR","=-'MD4'!J$50",,#NAME?),#NAME?)</f>
        <v>#NAME?</v>
      </c>
      <c r="D79" s="52" t="e">
        <f ca="1">IFERROR(WD.EXPORT("SCALAR","=_xlfn.SUMIFS('MD2 Current Year'!$W$4:$W$201,'MD2 Current Year'!$A$4:$A$201,$A79,'MD2 Current Year'!$B$4:$B$201,""Total"")+SUMIF('MD2 Current Year'!$A$206:$A$253,$A79,'MD2 Current Year'!$W$206:$W$253)",,#NAME?),#NAME?)</f>
        <v>#NAME?</v>
      </c>
      <c r="J79" s="38" t="e">
        <f t="shared" ca="1" si="0"/>
        <v>#NAME?</v>
      </c>
      <c r="K79" s="52"/>
      <c r="L79" s="52"/>
    </row>
    <row r="80" spans="1:14" ht="12" x14ac:dyDescent="0.2">
      <c r="A80">
        <v>2021</v>
      </c>
      <c r="B80" t="s">
        <v>284</v>
      </c>
      <c r="C80" s="16" t="e">
        <f ca="1">IFERROR(WD.EXPORT("SCALAR","=-'MD4'!K$50",,#NAME?),#NAME?)</f>
        <v>#NAME?</v>
      </c>
      <c r="D80" s="52" t="e">
        <f ca="1">IFERROR(WD.EXPORT("SCALAR","=_xlfn.SUMIFS('MD2 Current Year'!$W$4:$W$201,'MD2 Current Year'!$A$4:$A$201,$A80,'MD2 Current Year'!$B$4:$B$201,""Total"")+SUMIF('MD2 Current Year'!$A$206:$A$253,$A80,'MD2 Current Year'!$W$206:$W$253)",,#NAME?),#NAME?)</f>
        <v>#NAME?</v>
      </c>
      <c r="J80" s="38" t="e">
        <f t="shared" ca="1" si="0"/>
        <v>#NAME?</v>
      </c>
      <c r="K80" s="52"/>
      <c r="L80" s="52"/>
    </row>
    <row r="81" spans="1:12" ht="12" x14ac:dyDescent="0.2">
      <c r="A81">
        <v>2022</v>
      </c>
      <c r="B81" t="s">
        <v>284</v>
      </c>
      <c r="C81" s="16" t="e">
        <f ca="1">IFERROR(WD.EXPORT("SCALAR","=-'MD4'!L$50",,#NAME?),#NAME?)</f>
        <v>#NAME?</v>
      </c>
      <c r="D81" s="52" t="e">
        <f ca="1">IFERROR(WD.EXPORT("SCALAR","=_xlfn.SUMIFS('MD2 Current Year'!$W$4:$W$201,'MD2 Current Year'!$A$4:$A$201,$A81,'MD2 Current Year'!$B$4:$B$201,""Total"")+SUMIF('MD2 Current Year'!$A$206:$A$253,$A81,'MD2 Current Year'!$W$206:$W$253)",,#NAME?),#NAME?)</f>
        <v>#NAME?</v>
      </c>
      <c r="J81" s="38" t="e">
        <f t="shared" ca="1" si="0"/>
        <v>#NAME?</v>
      </c>
      <c r="K81" s="52"/>
      <c r="L81" s="52"/>
    </row>
    <row r="82" spans="1:12" ht="12" x14ac:dyDescent="0.2">
      <c r="A82">
        <v>2023</v>
      </c>
      <c r="B82" t="s">
        <v>284</v>
      </c>
      <c r="C82" s="16" t="e">
        <f ca="1">IFERROR(WD.EXPORT("SCALAR","=-'MD4'!M$50",,#NAME?),#NAME?)</f>
        <v>#NAME?</v>
      </c>
      <c r="D82" s="52" t="e">
        <f ca="1">IFERROR(WD.EXPORT("SCALAR","=_xlfn.SUMIFS('MD2 Current Year'!$W$4:$W$201,'MD2 Current Year'!$A$4:$A$201,$A82,'MD2 Current Year'!$B$4:$B$201,""Total"")+SUMIF('MD2 Current Year'!$A$206:$A$253,$A82,'MD2 Current Year'!$W$206:$W$253)",,#NAME?),#NAME?)</f>
        <v>#NAME?</v>
      </c>
      <c r="J82" s="38" t="e">
        <f t="shared" ca="1" si="0"/>
        <v>#NAME?</v>
      </c>
      <c r="K82" s="52"/>
      <c r="L82" s="52"/>
    </row>
    <row r="83" spans="1:12" ht="12" x14ac:dyDescent="0.2">
      <c r="A83">
        <v>2024</v>
      </c>
      <c r="B83" t="s">
        <v>284</v>
      </c>
      <c r="C83" s="16" t="e">
        <f ca="1">IFERROR(WD.EXPORT("SCALAR","=-'MD4'!N$50",,#NAME?),#NAME?)</f>
        <v>#NAME?</v>
      </c>
      <c r="D83" s="52" t="e">
        <f ca="1">IFERROR(WD.EXPORT("SCALAR","=_xlfn.SUMIFS('MD2 Current Year'!$W$4:$W$201,'MD2 Current Year'!$A$4:$A$201,$A83,'MD2 Current Year'!$B$4:$B$201,""Total"")+SUMIF('MD2 Current Year'!$A$206:$A$253,$A83,'MD2 Current Year'!$W$206:$W$253)",,#NAME?),#NAME?)</f>
        <v>#NAME?</v>
      </c>
      <c r="J83" s="38" t="e">
        <f t="shared" ca="1" si="0"/>
        <v>#NAME?</v>
      </c>
      <c r="K83" s="52"/>
      <c r="L83" s="52"/>
    </row>
    <row r="84" spans="1:12" ht="12" x14ac:dyDescent="0.2">
      <c r="A84">
        <v>2025</v>
      </c>
      <c r="B84" t="s">
        <v>284</v>
      </c>
      <c r="C84" s="16" t="e">
        <f ca="1">IFERROR(WD.EXPORT("SCALAR","=('MD4'!Q$50-'MD4'!F50)",,#NAME?),#NAME?)</f>
        <v>#NAME?</v>
      </c>
      <c r="D84" s="52" t="e">
        <f ca="1">IFERROR(WD.EXPORT("SCALAR","=_xlfn.SUMIFS('MD2 Current Year'!$W$4:$W$201,'MD2 Current Year'!$A$4:$A$201,$A84,'MD2 Current Year'!$B$4:$B$201,""Total"")+SUMIF('MD2 Current Year'!$A$206:$A$253,$A84,'MD2 Current Year'!$W$206:$W$253)",,#NAME?),#NAME?)</f>
        <v>#NAME?</v>
      </c>
      <c r="J84" s="38" t="e">
        <f t="shared" ca="1" si="0"/>
        <v>#NAME?</v>
      </c>
      <c r="K84" s="52"/>
      <c r="L84" s="52"/>
    </row>
    <row r="85" spans="1:12" ht="12" x14ac:dyDescent="0.2">
      <c r="A85" t="s">
        <v>232</v>
      </c>
      <c r="C85" s="16"/>
      <c r="D85" s="38" t="e">
        <f ca="1">IFERROR(WD.EXPORT("SCALAR","=SUM('MD2 Current Year'!C$11,'MD2 Current Year'!C$21,'MD2 Current Year'!C$31,'MD2 Current Year'!C$41,'MD2 Current Year'!C$51,'MD2 Current Year'!C$61,'MD2 Current Year'!C$71,'MD2 Current Year'!C$81,'MD2 Current Year'!C$91,'MD2 Current Year'!C$101,'MD2 Curr"&amp;"ent Year'!C$111,'MD2 Current Year'!C$121,'MD2 Current Year'!C$131,'MD2 Current Year'!C$141,'MD2 Current Year'!C$151)",,#NAME?),#NAME?)</f>
        <v>#NAME?</v>
      </c>
      <c r="J85" s="38" t="e">
        <f t="shared" ca="1" si="0"/>
        <v>#NAME?</v>
      </c>
    </row>
    <row r="86" spans="1:12" ht="12" x14ac:dyDescent="0.2">
      <c r="A86" t="s">
        <v>233</v>
      </c>
      <c r="C86" s="16"/>
      <c r="D86" s="38" t="e">
        <f ca="1">IFERROR(WD.EXPORT("SCALAR","=SUM('MD2 Current Year'!D$11,'MD2 Current Year'!D$21,'MD2 Current Year'!D$31,'MD2 Current Year'!D$41,'MD2 Current Year'!D$51,'MD2 Current Year'!D$61,'MD2 Current Year'!D$71,'MD2 Current Year'!D$81,'MD2 Current Year'!D$91,'MD2 Current Year'!D$101,'MD2 Curr"&amp;"ent Year'!D$111,'MD2 Current Year'!D$121,'MD2 Current Year'!D$131,'MD2 Current Year'!D$141,'MD2 Current Year'!D$151)",,#NAME?),#NAME?)</f>
        <v>#NAME?</v>
      </c>
      <c r="J86" s="38" t="e">
        <f t="shared" ca="1" si="0"/>
        <v>#NAME?</v>
      </c>
    </row>
    <row r="87" spans="1:12" ht="16.149999999999999" customHeight="1" x14ac:dyDescent="0.2">
      <c r="A87">
        <v>2021</v>
      </c>
      <c r="B87" t="s">
        <v>285</v>
      </c>
      <c r="D87" s="52" t="e">
        <f>SUMIFS(#REF!,#REF!,$A87,#REF!,"Total")</f>
        <v>#REF!</v>
      </c>
      <c r="E87" s="72" t="e">
        <f ca="1">IFERROR(WD.EXPORT("SCALAR","=-AC!C15",,#NAME?),#NAME?)</f>
        <v>#NAME?</v>
      </c>
      <c r="J87" s="38" t="e">
        <f t="shared" si="0"/>
        <v>#REF!</v>
      </c>
      <c r="K87" s="52"/>
      <c r="L87" s="72"/>
    </row>
    <row r="88" spans="1:12" ht="16.149999999999999" customHeight="1" x14ac:dyDescent="0.2">
      <c r="A88">
        <v>2021</v>
      </c>
      <c r="B88" t="s">
        <v>286</v>
      </c>
      <c r="D88" s="52"/>
      <c r="E88" s="72" t="e">
        <f ca="1">IFERROR(WD.EXPORT("SCALAR","=-AC!C12",,#NAME?),#NAME?)</f>
        <v>#NAME?</v>
      </c>
      <c r="F88" s="38"/>
      <c r="G88" s="38" t="e">
        <f ca="1">IFERROR(WD.EXPORT("SCALAR","=GETPIVOTDATA(""SUM of Actual Revenue Collected"",ASP!$T$1,""Production Year (Current Year)"",""2021"")",,#NAME?),#NAME?)</f>
        <v>#NAME?</v>
      </c>
      <c r="J88" s="38" t="e">
        <f t="shared" ca="1" si="0"/>
        <v>#NAME?</v>
      </c>
    </row>
    <row r="89" spans="1:12" ht="16.149999999999999" customHeight="1" x14ac:dyDescent="0.2">
      <c r="A89">
        <v>2021</v>
      </c>
      <c r="B89" t="s">
        <v>133</v>
      </c>
      <c r="D89" s="52"/>
      <c r="E89" s="72" t="e">
        <f ca="1">IFERROR(WD.EXPORT("SCALAR","=-AC!C12",,#NAME?),#NAME?)</f>
        <v>#NAME?</v>
      </c>
      <c r="F89" s="72" t="e">
        <f ca="1">IFERROR(WD.EXPORT("SCALAR","=AC!J10",,#NAME?),#NAME?)</f>
        <v>#NAME?</v>
      </c>
      <c r="G89" s="38"/>
      <c r="J89" s="38" t="e">
        <f t="shared" ca="1" si="0"/>
        <v>#NAME?</v>
      </c>
    </row>
    <row r="90" spans="1:12" ht="16.149999999999999" customHeight="1" x14ac:dyDescent="0.2">
      <c r="A90">
        <v>2021</v>
      </c>
      <c r="B90" t="s">
        <v>287</v>
      </c>
      <c r="D90" s="52" t="e">
        <f>SUMIFS(#REF!,#REF!,$A90,#REF!,"Total")</f>
        <v>#REF!</v>
      </c>
      <c r="E90" s="72" t="e">
        <f ca="1">IFERROR(WD.EXPORT("SCALAR","=-SUM(AC!D12+AC!C13)",,#NAME?),#NAME?)</f>
        <v>#NAME?</v>
      </c>
      <c r="F90" s="38"/>
      <c r="G90" s="38"/>
      <c r="J90" s="38" t="e">
        <f t="shared" si="0"/>
        <v>#REF!</v>
      </c>
      <c r="K90" s="52"/>
    </row>
    <row r="91" spans="1:12" ht="16.149999999999999" customHeight="1" x14ac:dyDescent="0.2">
      <c r="A91">
        <v>2021</v>
      </c>
      <c r="B91" t="s">
        <v>288</v>
      </c>
      <c r="D91" s="52"/>
      <c r="E91" s="72" t="e">
        <f ca="1">IFERROR(WD.EXPORT("SCALAR","=-AC!D12",,#NAME?),#NAME?)</f>
        <v>#NAME?</v>
      </c>
      <c r="F91" s="38"/>
      <c r="G91" s="38" t="e">
        <f ca="1">IFERROR(WD.EXPORT("SCALAR","=GETPIVOTDATA(""SUM of Total Participant  Revenue  Requirement"",ASP!$T$1,""Production Year (Current Year)"",""2021"")",,#NAME?),#NAME?)</f>
        <v>#NAME?</v>
      </c>
      <c r="J91" s="38" t="e">
        <f t="shared" ca="1" si="0"/>
        <v>#NAME?</v>
      </c>
    </row>
    <row r="92" spans="1:12" ht="16.149999999999999" customHeight="1" x14ac:dyDescent="0.2">
      <c r="A92">
        <v>2021</v>
      </c>
      <c r="B92" t="s">
        <v>289</v>
      </c>
      <c r="E92" s="72" t="e">
        <f ca="1">IFERROR(WD.EXPORT("SCALAR","=-AC!C13",,#NAME?),#NAME?)</f>
        <v>#NAME?</v>
      </c>
      <c r="F92" s="38"/>
      <c r="G92" s="38"/>
      <c r="H92" s="16" t="e">
        <f ca="1">IFERROR(WD.EXPORT("SCALAR","=AD!$B$28",,#NAME?),#NAME?)</f>
        <v>#NAME?</v>
      </c>
      <c r="I92" s="16"/>
      <c r="J92" s="38" t="e">
        <f t="shared" ca="1" si="0"/>
        <v>#NAME?</v>
      </c>
    </row>
    <row r="93" spans="1:12" ht="16.149999999999999" customHeight="1" x14ac:dyDescent="0.2">
      <c r="A93">
        <v>2021</v>
      </c>
      <c r="B93" t="s">
        <v>290</v>
      </c>
      <c r="E93" s="72" t="e">
        <f ca="1">IFERROR(WD.EXPORT("SCALAR","=-AC!E12",,#NAME?),#NAME?)</f>
        <v>#NAME?</v>
      </c>
      <c r="F93" s="38" t="e">
        <f ca="1">IFERROR(WD.EXPORT("SCALAR","=AC!L10",,#NAME?),#NAME?)</f>
        <v>#NAME?</v>
      </c>
      <c r="G93" s="38"/>
      <c r="H93" s="16"/>
      <c r="I93" s="16"/>
      <c r="J93" s="38" t="e">
        <f t="shared" ca="1" si="0"/>
        <v>#NAME?</v>
      </c>
      <c r="K93" s="52"/>
      <c r="L93" s="38"/>
    </row>
    <row r="94" spans="1:12" ht="12" x14ac:dyDescent="0.2">
      <c r="A94">
        <v>2022</v>
      </c>
      <c r="B94" t="s">
        <v>285</v>
      </c>
      <c r="D94" s="52" t="e">
        <f>SUMIFS(#REF!,#REF!,$A94,#REF!,"Total")</f>
        <v>#REF!</v>
      </c>
      <c r="E94" s="72" t="e">
        <f ca="1">IFERROR(WD.EXPORT("SCALAR","=-AC!C28",,#NAME?),#NAME?)</f>
        <v>#NAME?</v>
      </c>
      <c r="F94" s="38"/>
      <c r="G94" s="38"/>
      <c r="J94" s="38" t="e">
        <f t="shared" si="0"/>
        <v>#REF!</v>
      </c>
      <c r="K94" s="52"/>
      <c r="L94" s="72"/>
    </row>
    <row r="95" spans="1:12" ht="16.149999999999999" customHeight="1" x14ac:dyDescent="0.2">
      <c r="A95">
        <v>2022</v>
      </c>
      <c r="B95" t="s">
        <v>286</v>
      </c>
      <c r="D95" s="52"/>
      <c r="E95" s="72" t="e">
        <f ca="1">IFERROR(WD.EXPORT("SCALAR","=-AC!C25",,#NAME?),#NAME?)</f>
        <v>#NAME?</v>
      </c>
      <c r="F95" s="38"/>
      <c r="G95" s="38" t="e">
        <f ca="1">IFERROR(WD.EXPORT("SCALAR","=GETPIVOTDATA(""SUM of Actual Revenue Collected"",ASP!$T$1,""Production Year (Current Year)"",""2022"")",,#NAME?),#NAME?)</f>
        <v>#NAME?</v>
      </c>
      <c r="J95" s="38" t="e">
        <f t="shared" ca="1" si="0"/>
        <v>#NAME?</v>
      </c>
    </row>
    <row r="96" spans="1:12" ht="16.149999999999999" customHeight="1" x14ac:dyDescent="0.2">
      <c r="A96">
        <v>2022</v>
      </c>
      <c r="B96" t="s">
        <v>133</v>
      </c>
      <c r="D96" s="52"/>
      <c r="E96" s="72" t="e">
        <f ca="1">IFERROR(WD.EXPORT("SCALAR","=-AC!C25",,#NAME?),#NAME?)</f>
        <v>#NAME?</v>
      </c>
      <c r="F96" s="72" t="e">
        <f ca="1">IFERROR(WD.EXPORT("SCALAR","=AC!J23",,#NAME?),#NAME?)</f>
        <v>#NAME?</v>
      </c>
      <c r="G96" s="38"/>
      <c r="J96" s="38" t="e">
        <f t="shared" ca="1" si="0"/>
        <v>#NAME?</v>
      </c>
    </row>
    <row r="97" spans="1:12" ht="12" x14ac:dyDescent="0.2">
      <c r="A97">
        <v>2022</v>
      </c>
      <c r="B97" t="s">
        <v>287</v>
      </c>
      <c r="D97" s="52" t="e">
        <f>SUMIFS(#REF!,#REF!,$A97,#REF!,"Total")</f>
        <v>#REF!</v>
      </c>
      <c r="E97" s="72" t="e">
        <f ca="1">IFERROR(WD.EXPORT("SCALAR","=-SUM(AC!D25+AC!C26)",,#NAME?),#NAME?)</f>
        <v>#NAME?</v>
      </c>
      <c r="F97" s="38"/>
      <c r="G97" s="38"/>
      <c r="J97" s="38" t="e">
        <f t="shared" si="0"/>
        <v>#REF!</v>
      </c>
    </row>
    <row r="98" spans="1:12" ht="16.149999999999999" customHeight="1" x14ac:dyDescent="0.2">
      <c r="A98">
        <v>2022</v>
      </c>
      <c r="B98" t="s">
        <v>288</v>
      </c>
      <c r="D98" s="52"/>
      <c r="E98" s="72" t="e">
        <f ca="1">IFERROR(WD.EXPORT("SCALAR","=-AC!D25",,#NAME?),#NAME?)</f>
        <v>#NAME?</v>
      </c>
      <c r="F98" s="38"/>
      <c r="G98" s="38" t="e">
        <f ca="1">IFERROR(WD.EXPORT("SCALAR","=GETPIVOTDATA(""SUM of Total Participant  Revenue  Requirement"",ASP!$T$1,""Production Year (Current Year)"",""2022"")",,#NAME?),#NAME?)</f>
        <v>#NAME?</v>
      </c>
      <c r="J98" s="38" t="e">
        <f t="shared" ca="1" si="0"/>
        <v>#NAME?</v>
      </c>
    </row>
    <row r="99" spans="1:12" ht="12" x14ac:dyDescent="0.2">
      <c r="A99">
        <v>2022</v>
      </c>
      <c r="B99" t="s">
        <v>289</v>
      </c>
      <c r="E99" s="72" t="e">
        <f ca="1">IFERROR(WD.EXPORT("SCALAR","=-AC!C26",,#NAME?),#NAME?)</f>
        <v>#NAME?</v>
      </c>
      <c r="F99" s="38"/>
      <c r="G99" s="38"/>
      <c r="H99" s="16" t="e">
        <f ca="1">IFERROR(WD.EXPORT("SCALAR","=AD!$C$28",,#NAME?),#NAME?)</f>
        <v>#NAME?</v>
      </c>
      <c r="I99" s="16"/>
      <c r="J99" s="38" t="e">
        <f t="shared" ca="1" si="0"/>
        <v>#NAME?</v>
      </c>
    </row>
    <row r="100" spans="1:12" ht="16.149999999999999" customHeight="1" x14ac:dyDescent="0.2">
      <c r="A100">
        <v>2022</v>
      </c>
      <c r="B100" t="s">
        <v>290</v>
      </c>
      <c r="E100" s="72" t="e">
        <f ca="1">IFERROR(WD.EXPORT("SCALAR","=-AC!E25",,#NAME?),#NAME?)</f>
        <v>#NAME?</v>
      </c>
      <c r="F100" s="38" t="e">
        <f ca="1">IFERROR(WD.EXPORT("SCALAR","=AC!L23",,#NAME?),#NAME?)</f>
        <v>#NAME?</v>
      </c>
      <c r="G100" s="38"/>
      <c r="H100" s="16"/>
      <c r="I100" s="16"/>
      <c r="J100" s="38" t="e">
        <f t="shared" ca="1" si="0"/>
        <v>#NAME?</v>
      </c>
    </row>
    <row r="101" spans="1:12" ht="12" x14ac:dyDescent="0.2">
      <c r="A101">
        <v>2023</v>
      </c>
      <c r="B101" t="s">
        <v>285</v>
      </c>
      <c r="D101" s="52" t="e">
        <f>SUMIFS(#REF!,#REF!,$A101,#REF!,"Total")</f>
        <v>#REF!</v>
      </c>
      <c r="E101" s="72" t="e">
        <f ca="1">IFERROR(WD.EXPORT("SCALAR","=-AC!C41",,#NAME?),#NAME?)</f>
        <v>#NAME?</v>
      </c>
      <c r="F101" s="38"/>
      <c r="G101" s="38"/>
      <c r="J101" s="38" t="e">
        <f t="shared" si="0"/>
        <v>#REF!</v>
      </c>
      <c r="K101" s="52"/>
      <c r="L101" s="72"/>
    </row>
    <row r="102" spans="1:12" ht="16.149999999999999" customHeight="1" x14ac:dyDescent="0.2">
      <c r="A102">
        <v>2023</v>
      </c>
      <c r="B102" t="s">
        <v>286</v>
      </c>
      <c r="D102" s="52"/>
      <c r="E102" s="72" t="e">
        <f ca="1">IFERROR(WD.EXPORT("SCALAR","=-AC!C38",,#NAME?),#NAME?)</f>
        <v>#NAME?</v>
      </c>
      <c r="F102" s="38"/>
      <c r="G102" s="38" t="e">
        <f ca="1">IFERROR(WD.EXPORT("SCALAR","=GETPIVOTDATA(""SUM of Actual Revenue Collected"",ASP!$T$1,""Production Year (Current Year)"",""2023"")",,#NAME?),#NAME?)</f>
        <v>#NAME?</v>
      </c>
      <c r="J102" s="38" t="e">
        <f t="shared" ca="1" si="0"/>
        <v>#NAME?</v>
      </c>
    </row>
    <row r="103" spans="1:12" ht="16.149999999999999" customHeight="1" x14ac:dyDescent="0.2">
      <c r="A103">
        <v>2023</v>
      </c>
      <c r="B103" t="s">
        <v>133</v>
      </c>
      <c r="D103" s="52"/>
      <c r="E103" s="72" t="e">
        <f ca="1">IFERROR(WD.EXPORT("SCALAR","=-AC!C38",,#NAME?),#NAME?)</f>
        <v>#NAME?</v>
      </c>
      <c r="F103" s="72" t="e">
        <f ca="1">IFERROR(WD.EXPORT("SCALAR","=AC!J36",,#NAME?),#NAME?)</f>
        <v>#NAME?</v>
      </c>
      <c r="G103" s="38"/>
      <c r="J103" s="38" t="e">
        <f t="shared" ref="J103:J125" ca="1" si="1">SUM(C103:I103)</f>
        <v>#NAME?</v>
      </c>
    </row>
    <row r="104" spans="1:12" ht="12" x14ac:dyDescent="0.2">
      <c r="A104">
        <v>2023</v>
      </c>
      <c r="B104" t="s">
        <v>287</v>
      </c>
      <c r="D104" s="52" t="e">
        <f>SUMIFS(#REF!,#REF!,$A104,#REF!,"Total")</f>
        <v>#REF!</v>
      </c>
      <c r="E104" s="72" t="e">
        <f ca="1">IFERROR(WD.EXPORT("SCALAR","=-SUM(AC!D38+AC!C39)",,#NAME?),#NAME?)</f>
        <v>#NAME?</v>
      </c>
      <c r="F104" s="38"/>
      <c r="G104" s="38"/>
      <c r="J104" s="38" t="e">
        <f t="shared" si="1"/>
        <v>#REF!</v>
      </c>
    </row>
    <row r="105" spans="1:12" ht="16.149999999999999" customHeight="1" x14ac:dyDescent="0.2">
      <c r="A105">
        <v>2023</v>
      </c>
      <c r="B105" t="s">
        <v>288</v>
      </c>
      <c r="D105" s="52"/>
      <c r="E105" s="72" t="e">
        <f ca="1">IFERROR(WD.EXPORT("SCALAR","=-AC!D38",,#NAME?),#NAME?)</f>
        <v>#NAME?</v>
      </c>
      <c r="F105" s="38"/>
      <c r="G105" s="38" t="e">
        <f ca="1">IFERROR(WD.EXPORT("SCALAR","=GETPIVOTDATA(""SUM of Total Participant  Revenue  Requirement"",ASP!$T$1,""Production Year (Current Year)"",""2023"")",,#NAME?),#NAME?)</f>
        <v>#NAME?</v>
      </c>
      <c r="J105" s="38" t="e">
        <f t="shared" ca="1" si="1"/>
        <v>#NAME?</v>
      </c>
    </row>
    <row r="106" spans="1:12" ht="12" x14ac:dyDescent="0.2">
      <c r="A106">
        <v>2023</v>
      </c>
      <c r="B106" t="s">
        <v>289</v>
      </c>
      <c r="E106" s="72" t="e">
        <f ca="1">IFERROR(WD.EXPORT("SCALAR","=-AC!C39",,#NAME?),#NAME?)</f>
        <v>#NAME?</v>
      </c>
      <c r="F106" s="38"/>
      <c r="G106" s="38"/>
      <c r="H106" s="16" t="e">
        <f ca="1">IFERROR(WD.EXPORT("SCALAR","=AD!$D$28",,#NAME?),#NAME?)</f>
        <v>#NAME?</v>
      </c>
      <c r="I106" s="16"/>
      <c r="J106" s="38" t="e">
        <f t="shared" ca="1" si="1"/>
        <v>#NAME?</v>
      </c>
    </row>
    <row r="107" spans="1:12" ht="12" x14ac:dyDescent="0.2">
      <c r="A107">
        <v>2023</v>
      </c>
      <c r="B107" t="s">
        <v>290</v>
      </c>
      <c r="E107" s="72" t="e">
        <f ca="1">IFERROR(WD.EXPORT("SCALAR","=-AC!E38",,#NAME?),#NAME?)</f>
        <v>#NAME?</v>
      </c>
      <c r="F107" s="38" t="e">
        <f ca="1">IFERROR(WD.EXPORT("SCALAR","=AC!L36",,#NAME?),#NAME?)</f>
        <v>#NAME?</v>
      </c>
      <c r="G107" s="38"/>
      <c r="H107" s="16"/>
      <c r="I107" s="16"/>
      <c r="J107" s="38" t="e">
        <f t="shared" ca="1" si="1"/>
        <v>#NAME?</v>
      </c>
    </row>
    <row r="108" spans="1:12" ht="12" x14ac:dyDescent="0.2">
      <c r="A108">
        <v>2024</v>
      </c>
      <c r="B108" t="s">
        <v>285</v>
      </c>
      <c r="D108" s="52" t="e">
        <f>SUMIFS(#REF!,#REF!,$A108,#REF!,"Total")</f>
        <v>#REF!</v>
      </c>
      <c r="E108" s="72" t="e">
        <f ca="1">IFERROR(WD.EXPORT("SCALAR","=-AC!C54",,#NAME?),#NAME?)</f>
        <v>#NAME?</v>
      </c>
      <c r="F108" s="38"/>
      <c r="G108" s="38"/>
      <c r="J108" s="38" t="e">
        <f t="shared" si="1"/>
        <v>#REF!</v>
      </c>
      <c r="K108" s="52"/>
      <c r="L108" s="72"/>
    </row>
    <row r="109" spans="1:12" ht="16.149999999999999" customHeight="1" x14ac:dyDescent="0.2">
      <c r="A109">
        <v>2024</v>
      </c>
      <c r="B109" t="s">
        <v>286</v>
      </c>
      <c r="D109" s="52"/>
      <c r="E109" s="72" t="e">
        <f ca="1">IFERROR(WD.EXPORT("SCALAR","=-AC!C51",,#NAME?),#NAME?)</f>
        <v>#NAME?</v>
      </c>
      <c r="F109" s="38"/>
      <c r="G109" s="38" t="e">
        <f ca="1">IFERROR(WD.EXPORT("SCALAR","=GETPIVOTDATA(""SUM of Actual Revenue Collected"",ASP!$T$1,""Production Year (Current Year)"",""2024"")",,#NAME?),#NAME?)</f>
        <v>#NAME?</v>
      </c>
      <c r="J109" s="38" t="e">
        <f t="shared" ca="1" si="1"/>
        <v>#NAME?</v>
      </c>
    </row>
    <row r="110" spans="1:12" ht="16.149999999999999" customHeight="1" x14ac:dyDescent="0.2">
      <c r="A110">
        <v>2024</v>
      </c>
      <c r="B110" t="s">
        <v>133</v>
      </c>
      <c r="D110" s="52"/>
      <c r="E110" s="72" t="e">
        <f ca="1">IFERROR(WD.EXPORT("SCALAR","=-AC!C51",,#NAME?),#NAME?)</f>
        <v>#NAME?</v>
      </c>
      <c r="F110" s="72" t="e">
        <f ca="1">IFERROR(WD.EXPORT("SCALAR","=AC!J49",,#NAME?),#NAME?)</f>
        <v>#NAME?</v>
      </c>
      <c r="G110" s="38"/>
      <c r="J110" s="38" t="e">
        <f t="shared" ca="1" si="1"/>
        <v>#NAME?</v>
      </c>
    </row>
    <row r="111" spans="1:12" ht="12" x14ac:dyDescent="0.2">
      <c r="A111">
        <v>2024</v>
      </c>
      <c r="B111" t="s">
        <v>287</v>
      </c>
      <c r="D111" s="52" t="e">
        <f>SUMIFS(#REF!,#REF!,$A111,#REF!,"Total")</f>
        <v>#REF!</v>
      </c>
      <c r="E111" s="72" t="e">
        <f ca="1">IFERROR(WD.EXPORT("SCALAR","=-SUM(AC!D51+AC!C52)",,#NAME?),#NAME?)</f>
        <v>#NAME?</v>
      </c>
      <c r="F111" s="38"/>
      <c r="G111" s="38"/>
      <c r="J111" s="38" t="e">
        <f t="shared" si="1"/>
        <v>#REF!</v>
      </c>
    </row>
    <row r="112" spans="1:12" ht="16.149999999999999" customHeight="1" x14ac:dyDescent="0.2">
      <c r="A112">
        <v>2024</v>
      </c>
      <c r="B112" t="s">
        <v>288</v>
      </c>
      <c r="D112" s="52"/>
      <c r="E112" s="72" t="e">
        <f ca="1">IFERROR(WD.EXPORT("SCALAR","=-AC!D51",,#NAME?),#NAME?)</f>
        <v>#NAME?</v>
      </c>
      <c r="F112" s="38"/>
      <c r="G112" s="38" t="e">
        <f ca="1">IFERROR(WD.EXPORT("SCALAR","=GETPIVOTDATA(""SUM of Total Participant  Revenue  Requirement"",ASP!$T$1,""Production Year (Current Year)"",""2024"")",,#NAME?),#NAME?)</f>
        <v>#NAME?</v>
      </c>
      <c r="J112" s="38" t="e">
        <f t="shared" ca="1" si="1"/>
        <v>#NAME?</v>
      </c>
    </row>
    <row r="113" spans="1:12" ht="12" x14ac:dyDescent="0.2">
      <c r="A113">
        <v>2024</v>
      </c>
      <c r="B113" t="s">
        <v>289</v>
      </c>
      <c r="E113" s="72" t="e">
        <f ca="1">IFERROR(WD.EXPORT("SCALAR","=-AC!C52",,#NAME?),#NAME?)</f>
        <v>#NAME?</v>
      </c>
      <c r="F113" s="38"/>
      <c r="G113" s="38"/>
      <c r="H113" s="16" t="e">
        <f ca="1">IFERROR(WD.EXPORT("SCALAR","=AD!$E$28",,#NAME?),#NAME?)</f>
        <v>#NAME?</v>
      </c>
      <c r="I113" s="16"/>
      <c r="J113" s="38" t="e">
        <f t="shared" ca="1" si="1"/>
        <v>#NAME?</v>
      </c>
    </row>
    <row r="114" spans="1:12" ht="16.149999999999999" customHeight="1" x14ac:dyDescent="0.2">
      <c r="A114">
        <v>2024</v>
      </c>
      <c r="B114" t="s">
        <v>290</v>
      </c>
      <c r="E114" s="72" t="e">
        <f ca="1">IFERROR(WD.EXPORT("SCALAR","=-AC!E51",,#NAME?),#NAME?)</f>
        <v>#NAME?</v>
      </c>
      <c r="F114" s="38" t="e">
        <f ca="1">IFERROR(WD.EXPORT("SCALAR","=AC!L49",,#NAME?),#NAME?)</f>
        <v>#NAME?</v>
      </c>
      <c r="G114" s="38"/>
      <c r="H114" s="16"/>
      <c r="I114" s="16"/>
      <c r="J114" s="38" t="e">
        <f t="shared" ca="1" si="1"/>
        <v>#NAME?</v>
      </c>
    </row>
    <row r="115" spans="1:12" ht="12" x14ac:dyDescent="0.2">
      <c r="A115">
        <v>2025</v>
      </c>
      <c r="B115" t="s">
        <v>285</v>
      </c>
      <c r="D115" s="52" t="e">
        <f>SUMIFS(#REF!,#REF!,$A115,#REF!,"Total")</f>
        <v>#REF!</v>
      </c>
      <c r="E115" s="72" t="e">
        <f ca="1">IFERROR(WD.EXPORT("SCALAR","=-AC!C67",,#NAME?),#NAME?)</f>
        <v>#NAME?</v>
      </c>
      <c r="F115" s="38"/>
      <c r="G115" s="38"/>
      <c r="J115" s="38" t="e">
        <f t="shared" si="1"/>
        <v>#REF!</v>
      </c>
      <c r="K115" s="52"/>
      <c r="L115" s="72"/>
    </row>
    <row r="116" spans="1:12" ht="16.149999999999999" customHeight="1" x14ac:dyDescent="0.2">
      <c r="A116">
        <v>2025</v>
      </c>
      <c r="B116" t="s">
        <v>286</v>
      </c>
      <c r="D116" s="52"/>
      <c r="E116" s="72" t="e">
        <f ca="1">IFERROR(WD.EXPORT("SCALAR","=-AC!C64",,#NAME?),#NAME?)</f>
        <v>#NAME?</v>
      </c>
      <c r="F116" s="38"/>
      <c r="G116" s="38" t="e">
        <f ca="1">IFERROR(WD.EXPORT("SCALAR","=GETPIVOTDATA(""SUM of Actual Revenue Collected"",ASP!$T$1,""Production Year (Current Year)"",""2025"")",,#NAME?),#NAME?)</f>
        <v>#NAME?</v>
      </c>
      <c r="J116" s="38" t="e">
        <f t="shared" ca="1" si="1"/>
        <v>#NAME?</v>
      </c>
    </row>
    <row r="117" spans="1:12" ht="16.149999999999999" customHeight="1" x14ac:dyDescent="0.2">
      <c r="A117">
        <v>2025</v>
      </c>
      <c r="B117" t="s">
        <v>133</v>
      </c>
      <c r="D117" s="52"/>
      <c r="E117" s="72" t="e">
        <f ca="1">IFERROR(WD.EXPORT("SCALAR","=-AC!C64",,#NAME?),#NAME?)</f>
        <v>#NAME?</v>
      </c>
      <c r="F117" s="72" t="e">
        <f ca="1">IFERROR(WD.EXPORT("SCALAR","=AC!J62",,#NAME?),#NAME?)</f>
        <v>#NAME?</v>
      </c>
      <c r="G117" s="38"/>
      <c r="J117" s="38" t="e">
        <f t="shared" ca="1" si="1"/>
        <v>#NAME?</v>
      </c>
    </row>
    <row r="118" spans="1:12" ht="12" x14ac:dyDescent="0.2">
      <c r="A118">
        <v>2025</v>
      </c>
      <c r="B118" t="s">
        <v>287</v>
      </c>
      <c r="D118" s="52" t="e">
        <f>SUMIFS(#REF!,#REF!,$A118,#REF!,"Total")</f>
        <v>#REF!</v>
      </c>
      <c r="E118" s="72" t="e">
        <f ca="1">IFERROR(WD.EXPORT("SCALAR","=-SUM(AC!D64+AC!C65)",,#NAME?),#NAME?)</f>
        <v>#NAME?</v>
      </c>
      <c r="F118" s="38"/>
      <c r="G118" s="38"/>
      <c r="J118" s="38" t="e">
        <f t="shared" si="1"/>
        <v>#REF!</v>
      </c>
    </row>
    <row r="119" spans="1:12" ht="16.149999999999999" customHeight="1" x14ac:dyDescent="0.2">
      <c r="A119">
        <v>2025</v>
      </c>
      <c r="B119" t="s">
        <v>288</v>
      </c>
      <c r="D119" s="52"/>
      <c r="E119" s="72" t="e">
        <f ca="1">IFERROR(WD.EXPORT("SCALAR","=-AC!D64",,#NAME?),#NAME?)</f>
        <v>#NAME?</v>
      </c>
      <c r="F119" s="38"/>
      <c r="G119" s="38" t="e">
        <f ca="1">IFERROR(WD.EXPORT("SCALAR","=GETPIVOTDATA(""SUM of Total Participant  Revenue  Requirement"",ASP!$T$1,""Production Year (Current Year)"",""2025"")",,#NAME?),#NAME?)</f>
        <v>#NAME?</v>
      </c>
      <c r="J119" s="38" t="e">
        <f t="shared" ca="1" si="1"/>
        <v>#NAME?</v>
      </c>
    </row>
    <row r="120" spans="1:12" ht="12" x14ac:dyDescent="0.2">
      <c r="A120">
        <v>2025</v>
      </c>
      <c r="B120" t="s">
        <v>289</v>
      </c>
      <c r="E120" s="72" t="e">
        <f ca="1">IFERROR(WD.EXPORT("SCALAR","=-AC!C65",,#NAME?),#NAME?)</f>
        <v>#NAME?</v>
      </c>
      <c r="F120" s="38"/>
      <c r="G120" s="38"/>
      <c r="H120" s="16" t="e">
        <f ca="1">IFERROR(WD.EXPORT("SCALAR","=AD!$F$28",,#NAME?),#NAME?)</f>
        <v>#NAME?</v>
      </c>
      <c r="I120" s="16"/>
      <c r="J120" s="38" t="e">
        <f t="shared" ca="1" si="1"/>
        <v>#NAME?</v>
      </c>
    </row>
    <row r="121" spans="1:12" ht="12" x14ac:dyDescent="0.2">
      <c r="A121">
        <v>2021</v>
      </c>
      <c r="B121" t="s">
        <v>290</v>
      </c>
      <c r="C121" s="38"/>
      <c r="D121" s="52" t="e">
        <f>SUMIFS(#REF!,#REF!,"&lt;="&amp;$A121,#REF!,"Total")-#REF!</f>
        <v>#REF!</v>
      </c>
      <c r="E121" s="38" t="e">
        <f ca="1">IFERROR(WD.EXPORT("SCALAR","=-AC!U10",,#NAME?),#NAME?)</f>
        <v>#NAME?</v>
      </c>
      <c r="F121" s="38"/>
      <c r="G121" s="38"/>
      <c r="H121" s="38"/>
      <c r="I121" s="38"/>
      <c r="J121" s="38" t="e">
        <f t="shared" si="1"/>
        <v>#REF!</v>
      </c>
    </row>
    <row r="122" spans="1:12" ht="12" x14ac:dyDescent="0.2">
      <c r="A122">
        <v>2022</v>
      </c>
      <c r="B122" t="s">
        <v>290</v>
      </c>
      <c r="C122" s="38"/>
      <c r="D122" s="52" t="e">
        <f>SUMIFS(#REF!,#REF!,$A122,#REF!,"Total")</f>
        <v>#REF!</v>
      </c>
      <c r="E122" s="38" t="e">
        <f ca="1">IFERROR(WD.EXPORT("SCALAR","=-AC!U23",,#NAME?),#NAME?)</f>
        <v>#NAME?</v>
      </c>
      <c r="F122" s="38"/>
      <c r="G122" s="38"/>
      <c r="H122" s="38"/>
      <c r="I122" s="38"/>
      <c r="J122" s="38" t="e">
        <f t="shared" si="1"/>
        <v>#REF!</v>
      </c>
    </row>
    <row r="123" spans="1:12" ht="12" x14ac:dyDescent="0.2">
      <c r="A123">
        <v>2023</v>
      </c>
      <c r="B123" t="s">
        <v>290</v>
      </c>
      <c r="C123" s="38"/>
      <c r="D123" s="52" t="e">
        <f>SUMIFS(#REF!,#REF!,$A123,#REF!,"Total")</f>
        <v>#REF!</v>
      </c>
      <c r="E123" s="38" t="e">
        <f ca="1">IFERROR(WD.EXPORT("SCALAR","=-AC!U36",,#NAME?),#NAME?)</f>
        <v>#NAME?</v>
      </c>
      <c r="F123" s="38"/>
      <c r="G123" s="38"/>
      <c r="H123" s="38"/>
      <c r="I123" s="38"/>
      <c r="J123" s="38" t="e">
        <f t="shared" si="1"/>
        <v>#REF!</v>
      </c>
    </row>
    <row r="124" spans="1:12" ht="12" x14ac:dyDescent="0.2">
      <c r="A124">
        <v>2024</v>
      </c>
      <c r="B124" t="s">
        <v>290</v>
      </c>
      <c r="C124" s="38"/>
      <c r="D124" s="52" t="e">
        <f>SUMIFS(#REF!,#REF!,$A124,#REF!,"Total")</f>
        <v>#REF!</v>
      </c>
      <c r="E124" s="38" t="e">
        <f ca="1">IFERROR(WD.EXPORT("SCALAR","=-AC!U49",,#NAME?),#NAME?)</f>
        <v>#NAME?</v>
      </c>
      <c r="F124" s="38"/>
      <c r="G124" s="38"/>
      <c r="H124" s="38"/>
      <c r="I124" s="38"/>
      <c r="J124" s="38" t="e">
        <f t="shared" si="1"/>
        <v>#REF!</v>
      </c>
    </row>
    <row r="125" spans="1:12" ht="12" x14ac:dyDescent="0.2">
      <c r="A125">
        <v>2025</v>
      </c>
      <c r="B125" t="s">
        <v>290</v>
      </c>
      <c r="C125" s="38"/>
      <c r="D125" s="52" t="e">
        <f>SUMIFS(#REF!,#REF!,$A125,#REF!,"Total")</f>
        <v>#REF!</v>
      </c>
      <c r="E125" s="38" t="e">
        <f ca="1">IFERROR(WD.EXPORT("SCALAR","=-AC!O62",,#NAME?),#NAME?)</f>
        <v>#NAME?</v>
      </c>
      <c r="F125" s="38"/>
      <c r="G125" s="38"/>
      <c r="H125" s="38"/>
      <c r="I125" s="38"/>
      <c r="J125" s="38" t="e">
        <f t="shared" si="1"/>
        <v>#REF!</v>
      </c>
    </row>
    <row r="126" spans="1:12" ht="12" x14ac:dyDescent="0.2"/>
    <row r="127" spans="1:12" ht="12" x14ac:dyDescent="0.2"/>
    <row r="128" spans="1:12" ht="12" x14ac:dyDescent="0.2"/>
    <row r="129" spans="7:9" ht="12" x14ac:dyDescent="0.2"/>
    <row r="130" spans="7:9" ht="12" x14ac:dyDescent="0.2"/>
    <row r="132" spans="7:9" ht="12" x14ac:dyDescent="0.2"/>
    <row r="133" spans="7:9" ht="12" x14ac:dyDescent="0.2"/>
    <row r="134" spans="7:9" ht="12" x14ac:dyDescent="0.2"/>
    <row r="135" spans="7:9" ht="12" x14ac:dyDescent="0.2"/>
    <row r="136" spans="7:9" ht="12" x14ac:dyDescent="0.2"/>
    <row r="137" spans="7:9" ht="12" x14ac:dyDescent="0.2"/>
    <row r="138" spans="7:9" ht="12" x14ac:dyDescent="0.2"/>
    <row r="139" spans="7:9" ht="12" x14ac:dyDescent="0.2"/>
    <row r="140" spans="7:9" ht="12" x14ac:dyDescent="0.2"/>
    <row r="141" spans="7:9" ht="12" x14ac:dyDescent="0.2"/>
    <row r="142" spans="7:9" ht="12" x14ac:dyDescent="0.2"/>
    <row r="143" spans="7:9" ht="12" x14ac:dyDescent="0.2"/>
    <row r="144" spans="7:9" ht="12" x14ac:dyDescent="0.2">
      <c r="G144" s="38"/>
      <c r="H144" s="38"/>
      <c r="I144" s="38"/>
    </row>
    <row r="146" ht="12" x14ac:dyDescent="0.2"/>
    <row r="147" ht="12" x14ac:dyDescent="0.2"/>
    <row r="148" ht="12" x14ac:dyDescent="0.2"/>
  </sheetData>
  <conditionalFormatting sqref="E5:E25">
    <cfRule type="containsText" dxfId="3" priority="1" operator="containsText" text="Overcollected">
      <formula>NOT(ISERROR(SEARCH("Overcollected",E5)))</formula>
    </cfRule>
    <cfRule type="containsText" dxfId="2" priority="2" operator="containsText" text="Undercollected">
      <formula>NOT(ISERROR(SEARCH("Undercollected",E5)))</formula>
    </cfRule>
  </conditionalFormatting>
  <hyperlinks>
    <hyperlink ref="O60" r:id="rId1" xr:uid="{00000000-0004-0000-1800-000000000000}"/>
    <hyperlink ref="O61" r:id="rId2" xr:uid="{00000000-0004-0000-1800-000001000000}"/>
  </hyperlinks>
  <pageMargins left="0.55555555555555558" right="0.55555555555555558" top="0.55555555555555558" bottom="0.55555558204650879" header="0.27777777777777779" footer="0"/>
  <pageSetup fitToWidth="0" fitToHeight="0" pageOrder="overThenDown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EBB400"/>
  </sheetPr>
  <dimension ref="A1:R156"/>
  <sheetViews>
    <sheetView showGridLines="0" workbookViewId="0"/>
  </sheetViews>
  <sheetFormatPr defaultColWidth="12" defaultRowHeight="16.149999999999999" customHeight="1" x14ac:dyDescent="0.2"/>
  <cols>
    <col min="1" max="1" width="59.33203125" customWidth="1"/>
    <col min="2" max="2" width="12.83203125" customWidth="1"/>
    <col min="3" max="3" width="11.83203125" customWidth="1"/>
    <col min="4" max="4" width="14" customWidth="1"/>
    <col min="5" max="5" width="15.83203125" customWidth="1"/>
    <col min="6" max="9" width="13.33203125" customWidth="1"/>
    <col min="12" max="12" width="14.33203125" customWidth="1"/>
  </cols>
  <sheetData>
    <row r="1" spans="1:12" ht="12" x14ac:dyDescent="0.2">
      <c r="H1" t="s">
        <v>148</v>
      </c>
      <c r="J1" s="48" t="e">
        <f ca="1">SUM(J4:J132)</f>
        <v>#NAME?</v>
      </c>
    </row>
    <row r="3" spans="1:12" ht="22.35" customHeight="1" x14ac:dyDescent="0.2">
      <c r="A3" s="49" t="s">
        <v>149</v>
      </c>
      <c r="B3" s="50"/>
      <c r="C3" s="50"/>
      <c r="D3" s="50"/>
      <c r="E3" s="50"/>
      <c r="F3" s="50"/>
      <c r="G3" s="50"/>
      <c r="H3" s="50"/>
      <c r="I3" s="50"/>
      <c r="J3" s="50"/>
    </row>
    <row r="4" spans="1:12" ht="12" x14ac:dyDescent="0.2"/>
    <row r="5" spans="1:12" ht="12" x14ac:dyDescent="0.2">
      <c r="A5" t="s">
        <v>150</v>
      </c>
      <c r="D5" s="16" t="e">
        <f ca="1">IFERROR(WD.EXPORT("SCALAR","='WD reports'!C48",,#NAME?),#NAME?)</f>
        <v>#NAME?</v>
      </c>
      <c r="E5" s="51" t="e">
        <f ca="1">IF($D5&gt;0,"Undercollected","Overcollected")</f>
        <v>#NAME?</v>
      </c>
      <c r="F5" s="38"/>
      <c r="G5" s="38"/>
      <c r="H5" s="38"/>
      <c r="I5" s="38"/>
      <c r="J5" s="16"/>
    </row>
    <row r="6" spans="1:12" ht="12" x14ac:dyDescent="0.2">
      <c r="A6" t="s">
        <v>151</v>
      </c>
    </row>
    <row r="7" spans="1:12" ht="12" x14ac:dyDescent="0.2">
      <c r="A7" t="s">
        <v>152</v>
      </c>
      <c r="D7" s="16" t="e">
        <f ca="1">IFERROR(WD.EXPORT("SCALAR","=-'MD4'!B40+'MD4'!B22",,#NAME?),#NAME?)</f>
        <v>#NAME?</v>
      </c>
      <c r="E7" s="51" t="e">
        <f ca="1">IF($D7&gt;0,"Undercollected","Overcollected")</f>
        <v>#NAME?</v>
      </c>
      <c r="J7" s="52"/>
    </row>
    <row r="8" spans="1:12" ht="12" x14ac:dyDescent="0.2">
      <c r="A8" t="s">
        <v>182</v>
      </c>
      <c r="D8">
        <v>0</v>
      </c>
      <c r="E8" s="53" t="s">
        <v>154</v>
      </c>
      <c r="F8" s="38"/>
      <c r="G8" s="38"/>
      <c r="H8" s="38"/>
      <c r="I8" s="38"/>
      <c r="J8" s="52"/>
    </row>
    <row r="9" spans="1:12" ht="12" x14ac:dyDescent="0.2">
      <c r="A9" t="s">
        <v>155</v>
      </c>
      <c r="D9" s="16" t="e">
        <f ca="1">IFERROR(WD.EXPORT("SCALAR","='WD reports'!D60-'WD reports'!E60",,#NAME?),#NAME?)</f>
        <v>#NAME?</v>
      </c>
      <c r="E9" s="51" t="e">
        <f ca="1">IF($D9&gt;0,"Refund","Charge")</f>
        <v>#NAME?</v>
      </c>
      <c r="L9" s="16"/>
    </row>
    <row r="10" spans="1:12" ht="12" x14ac:dyDescent="0.2">
      <c r="A10" t="s">
        <v>156</v>
      </c>
      <c r="D10" s="54" t="e">
        <f ca="1">SUM(D5:D9)</f>
        <v>#NAME?</v>
      </c>
    </row>
    <row r="11" spans="1:12" ht="12" x14ac:dyDescent="0.2"/>
    <row r="12" spans="1:12" ht="12" x14ac:dyDescent="0.2">
      <c r="A12" t="s">
        <v>183</v>
      </c>
      <c r="D12" s="16" t="e">
        <f ca="1">IFERROR(WD.EXPORT("SCALAR","='WD reports'!F48",,#NAME?),#NAME?)</f>
        <v>#NAME?</v>
      </c>
      <c r="E12" s="51" t="e">
        <f ca="1">IF($D12&gt;0,"Undercollected","Overcollected")</f>
        <v>#NAME?</v>
      </c>
    </row>
    <row r="13" spans="1:12" ht="16.149999999999999" customHeight="1" x14ac:dyDescent="0.2">
      <c r="A13" t="s">
        <v>159</v>
      </c>
      <c r="D13" s="56" t="e">
        <f ca="1">IFERROR(WD.EXPORT("SCALAR","='WD reports'!C16",,#NAME?),#NAME?)</f>
        <v>#NAME?</v>
      </c>
      <c r="E13" s="51" t="e">
        <f ca="1">IF($D13&gt;0,"Undercollected","Overcollected")</f>
        <v>#NAME?</v>
      </c>
    </row>
    <row r="14" spans="1:12" ht="16.149999999999999" customHeight="1" x14ac:dyDescent="0.2">
      <c r="A14" t="s">
        <v>160</v>
      </c>
      <c r="D14" s="54" t="e">
        <f ca="1">D12+D13</f>
        <v>#NAME?</v>
      </c>
      <c r="E14" s="51" t="e">
        <f ca="1">IF($D14&gt;0,"Undercollected","Overcollected")</f>
        <v>#NAME?</v>
      </c>
    </row>
    <row r="16" spans="1:12" ht="12" x14ac:dyDescent="0.2">
      <c r="A16" t="s">
        <v>161</v>
      </c>
      <c r="D16" s="16"/>
      <c r="J16" s="16" t="e">
        <f ca="1">D10-D14</f>
        <v>#NAME?</v>
      </c>
    </row>
    <row r="17" spans="1:18" ht="12" x14ac:dyDescent="0.2">
      <c r="R17" s="16"/>
    </row>
    <row r="18" spans="1:18" ht="20.85" customHeight="1" x14ac:dyDescent="0.2">
      <c r="A18" s="49" t="s">
        <v>162</v>
      </c>
      <c r="B18" s="50"/>
      <c r="C18" s="50"/>
      <c r="D18" s="50"/>
      <c r="E18" s="50"/>
      <c r="F18" s="50"/>
      <c r="G18" s="50"/>
      <c r="H18" s="50"/>
      <c r="I18" s="50"/>
      <c r="J18" s="50"/>
      <c r="R18" s="38"/>
    </row>
    <row r="19" spans="1:18" ht="12" x14ac:dyDescent="0.2">
      <c r="A19" t="s">
        <v>163</v>
      </c>
      <c r="D19" s="16" t="e">
        <f ca="1">D14</f>
        <v>#NAME?</v>
      </c>
      <c r="E19" s="51" t="e">
        <f ca="1">IF($D19&gt;0,"Undercollected","Overcollected")</f>
        <v>#NAME?</v>
      </c>
      <c r="G19" s="16"/>
      <c r="L19" s="16"/>
      <c r="M19" s="38"/>
    </row>
    <row r="20" spans="1:18" ht="12" x14ac:dyDescent="0.2">
      <c r="A20" t="s">
        <v>164</v>
      </c>
      <c r="L20" s="16"/>
      <c r="M20" s="38"/>
      <c r="N20" s="38"/>
    </row>
    <row r="21" spans="1:18" ht="12" x14ac:dyDescent="0.2">
      <c r="A21" t="s">
        <v>165</v>
      </c>
      <c r="D21" s="38" t="e">
        <f ca="1">IFERROR(WD.EXPORT("SCALAR","='Wire Accruals'!B10",,#NAME?),#NAME?)</f>
        <v>#NAME?</v>
      </c>
      <c r="E21" s="51" t="e">
        <f ca="1">IF($D21&gt;0,"Increase accrual","Decrease accrual")</f>
        <v>#NAME?</v>
      </c>
      <c r="G21" s="38"/>
      <c r="K21" s="73" t="s">
        <v>184</v>
      </c>
      <c r="L21" s="74"/>
      <c r="M21" s="75"/>
      <c r="N21" s="75"/>
    </row>
    <row r="22" spans="1:18" ht="16.149999999999999" customHeight="1" x14ac:dyDescent="0.2">
      <c r="A22" t="s">
        <v>185</v>
      </c>
      <c r="D22" s="38">
        <v>456.3</v>
      </c>
      <c r="E22" s="51" t="s">
        <v>186</v>
      </c>
      <c r="G22" s="38"/>
      <c r="K22" s="74" t="s">
        <v>187</v>
      </c>
      <c r="L22" s="74">
        <v>11191877.619999999</v>
      </c>
      <c r="M22" s="75"/>
      <c r="N22" s="75"/>
    </row>
    <row r="23" spans="1:18" ht="16.149999999999999" customHeight="1" x14ac:dyDescent="0.2">
      <c r="A23" t="s">
        <v>188</v>
      </c>
      <c r="D23" s="38" t="e">
        <f ca="1">-(D9-#REF!)</f>
        <v>#NAME?</v>
      </c>
      <c r="E23" s="51" t="s">
        <v>186</v>
      </c>
      <c r="G23" s="38"/>
      <c r="K23" s="74" t="s">
        <v>189</v>
      </c>
      <c r="L23" s="76" t="e">
        <f>#REF!</f>
        <v>#REF!</v>
      </c>
      <c r="M23" s="75"/>
      <c r="N23" s="75"/>
    </row>
    <row r="24" spans="1:18" ht="16.149999999999999" customHeight="1" x14ac:dyDescent="0.2">
      <c r="A24" t="s">
        <v>190</v>
      </c>
      <c r="D24" s="38">
        <v>0.23</v>
      </c>
      <c r="E24" s="51" t="s">
        <v>186</v>
      </c>
      <c r="F24" s="38"/>
      <c r="G24" s="38"/>
      <c r="K24" s="74" t="s">
        <v>161</v>
      </c>
      <c r="L24" s="74" t="e">
        <f>L22-L23</f>
        <v>#REF!</v>
      </c>
      <c r="M24" s="75" t="s">
        <v>191</v>
      </c>
      <c r="N24" s="75"/>
    </row>
    <row r="25" spans="1:18" ht="12" x14ac:dyDescent="0.2">
      <c r="A25" t="s">
        <v>192</v>
      </c>
      <c r="D25">
        <f>18.99</f>
        <v>18.989999999999998</v>
      </c>
      <c r="E25" s="51" t="s">
        <v>186</v>
      </c>
      <c r="G25" s="38"/>
      <c r="K25" s="74"/>
      <c r="L25" s="74"/>
      <c r="M25" s="75"/>
      <c r="N25" s="75"/>
    </row>
    <row r="26" spans="1:18" ht="16.149999999999999" customHeight="1" x14ac:dyDescent="0.2">
      <c r="A26" t="s">
        <v>193</v>
      </c>
      <c r="D26" s="38">
        <v>-0.05</v>
      </c>
      <c r="E26" s="51" t="s">
        <v>186</v>
      </c>
      <c r="F26" s="38"/>
      <c r="G26" s="38"/>
      <c r="K26" s="74" t="s">
        <v>176</v>
      </c>
      <c r="L26" s="74" t="e">
        <f ca="1">D9</f>
        <v>#NAME?</v>
      </c>
      <c r="M26" s="75"/>
      <c r="N26" s="75"/>
    </row>
    <row r="27" spans="1:18" ht="12" x14ac:dyDescent="0.2">
      <c r="A27" t="s">
        <v>166</v>
      </c>
      <c r="D27" s="54" t="e">
        <f ca="1">SUM(D19:D26)</f>
        <v>#NAME?</v>
      </c>
      <c r="E27" s="51" t="e">
        <f ca="1">IF($D27&gt;0,"Undercollected","Overcollected")</f>
        <v>#NAME?</v>
      </c>
      <c r="G27" s="16"/>
      <c r="K27" s="77" t="s">
        <v>194</v>
      </c>
      <c r="L27" s="74" t="e">
        <f ca="1">L22-L26</f>
        <v>#NAME?</v>
      </c>
      <c r="M27" s="75"/>
      <c r="N27" s="75"/>
    </row>
    <row r="28" spans="1:18" ht="12" x14ac:dyDescent="0.2">
      <c r="K28" s="74" t="s">
        <v>195</v>
      </c>
      <c r="L28" s="74" t="e">
        <f ca="1">L23-L26</f>
        <v>#REF!</v>
      </c>
      <c r="M28" s="75"/>
      <c r="N28" s="75"/>
    </row>
    <row r="29" spans="1:18" ht="12" x14ac:dyDescent="0.2">
      <c r="A29" t="s">
        <v>167</v>
      </c>
      <c r="D29" s="58" t="e">
        <f>#REF!</f>
        <v>#REF!</v>
      </c>
      <c r="E29" s="51" t="e">
        <f>IF($D29&gt;0,"Overcollected","Undercollected")</f>
        <v>#REF!</v>
      </c>
      <c r="G29" s="52"/>
      <c r="J29" s="16"/>
      <c r="L29" s="38"/>
      <c r="M29" s="38"/>
    </row>
    <row r="30" spans="1:18" ht="8.1" customHeight="1" x14ac:dyDescent="0.2">
      <c r="E30" s="52"/>
      <c r="K30" s="38"/>
      <c r="L30" s="38"/>
      <c r="M30" s="38"/>
    </row>
    <row r="31" spans="1:18" ht="12" x14ac:dyDescent="0.2">
      <c r="A31" t="s">
        <v>161</v>
      </c>
      <c r="G31" s="16"/>
      <c r="J31" s="16" t="e">
        <f ca="1">D27+D29</f>
        <v>#NAME?</v>
      </c>
      <c r="K31" s="38"/>
      <c r="L31" s="38"/>
      <c r="M31" s="38"/>
    </row>
    <row r="32" spans="1:18" ht="16.149999999999999" customHeight="1" x14ac:dyDescent="0.2">
      <c r="E32" s="16"/>
      <c r="J32" s="16"/>
      <c r="K32" s="38"/>
      <c r="L32" s="38"/>
      <c r="M32" s="38"/>
    </row>
    <row r="33" spans="1:10" ht="31.5" customHeight="1" x14ac:dyDescent="0.2">
      <c r="A33" s="59" t="s">
        <v>168</v>
      </c>
      <c r="G33" s="38"/>
      <c r="H33" s="38"/>
      <c r="I33" s="38"/>
    </row>
    <row r="34" spans="1:10" ht="31.5" customHeight="1" x14ac:dyDescent="0.2">
      <c r="A34" s="59"/>
    </row>
    <row r="35" spans="1:10" ht="24.6" customHeight="1" x14ac:dyDescent="0.2">
      <c r="A35" s="49" t="s">
        <v>169</v>
      </c>
      <c r="B35" s="50"/>
      <c r="C35" s="50"/>
      <c r="D35" s="50"/>
      <c r="E35" s="50"/>
      <c r="F35" s="50"/>
      <c r="G35" s="50"/>
      <c r="H35" s="50"/>
      <c r="I35" s="50"/>
      <c r="J35" s="50"/>
    </row>
    <row r="36" spans="1:10" ht="21.6" customHeight="1" x14ac:dyDescent="0.2">
      <c r="B36" t="s">
        <v>123</v>
      </c>
      <c r="C36" t="s">
        <v>170</v>
      </c>
      <c r="D36" t="s">
        <v>171</v>
      </c>
      <c r="E36" t="s">
        <v>112</v>
      </c>
    </row>
    <row r="37" spans="1:10" ht="16.149999999999999" customHeight="1" x14ac:dyDescent="0.2">
      <c r="A37" s="59" t="s">
        <v>172</v>
      </c>
      <c r="B37" s="38" t="e">
        <f>-#REF!</f>
        <v>#REF!</v>
      </c>
      <c r="C37" s="38" t="e">
        <f>-#REF!</f>
        <v>#REF!</v>
      </c>
      <c r="D37" s="38" t="e">
        <f>-#REF!</f>
        <v>#REF!</v>
      </c>
      <c r="E37" s="38" t="e">
        <f>SUM(B37:D37)</f>
        <v>#REF!</v>
      </c>
    </row>
    <row r="38" spans="1:10" ht="16.149999999999999" customHeight="1" x14ac:dyDescent="0.2">
      <c r="A38" s="59" t="s">
        <v>173</v>
      </c>
      <c r="B38" s="60" t="e">
        <f ca="1">IFERROR(WD.EXPORT("SCALAR","=-'Wire Accruals'!B10",,#NAME?),#NAME?)</f>
        <v>#NAME?</v>
      </c>
      <c r="E38" s="38" t="e">
        <f ca="1">SUM(B38:D38)</f>
        <v>#NAME?</v>
      </c>
    </row>
    <row r="39" spans="1:10" ht="16.149999999999999" customHeight="1" x14ac:dyDescent="0.2">
      <c r="A39" s="59" t="s">
        <v>196</v>
      </c>
      <c r="B39" s="38" t="e">
        <f ca="1">-SUM(D22:D26)</f>
        <v>#NAME?</v>
      </c>
      <c r="E39" s="38" t="e">
        <f ca="1">SUM(B39:D39)</f>
        <v>#NAME?</v>
      </c>
    </row>
    <row r="40" spans="1:10" ht="16.149999999999999" customHeight="1" x14ac:dyDescent="0.2">
      <c r="A40" s="59" t="s">
        <v>174</v>
      </c>
      <c r="B40" s="61" t="e">
        <f>SUM(B37:B39)</f>
        <v>#REF!</v>
      </c>
      <c r="C40" s="61" t="e">
        <f>SUM(C37:C39)</f>
        <v>#REF!</v>
      </c>
      <c r="D40" s="61" t="e">
        <f>SUM(D37:D39)</f>
        <v>#REF!</v>
      </c>
      <c r="E40" s="62" t="e">
        <f>SUM(E37:E39)</f>
        <v>#REF!</v>
      </c>
    </row>
    <row r="41" spans="1:10" ht="16.149999999999999" customHeight="1" x14ac:dyDescent="0.2">
      <c r="A41" s="59"/>
      <c r="B41" s="63" t="e">
        <f>IF(B40&gt;0,"Undercollected","Overcollected")</f>
        <v>#REF!</v>
      </c>
      <c r="C41" s="63" t="e">
        <f>IF(C40&gt;0,"Undercollected","Overcollected")</f>
        <v>#REF!</v>
      </c>
      <c r="D41" s="63" t="e">
        <f>IF(D40&gt;0,"Undercollected","Overcollected")</f>
        <v>#REF!</v>
      </c>
      <c r="E41" s="63" t="e">
        <f>IF(E40&gt;0,"Undercollected","Overcollected")</f>
        <v>#REF!</v>
      </c>
      <c r="F41" s="38"/>
      <c r="G41" s="38"/>
      <c r="H41" s="38"/>
      <c r="I41" s="38"/>
    </row>
    <row r="42" spans="1:10" ht="16.149999999999999" customHeight="1" x14ac:dyDescent="0.2">
      <c r="A42" s="59"/>
      <c r="B42" s="38"/>
      <c r="C42" s="38"/>
      <c r="D42" s="38"/>
      <c r="F42" s="38"/>
      <c r="G42" s="38"/>
      <c r="H42" s="38"/>
      <c r="I42" s="38"/>
      <c r="J42" s="38" t="e">
        <f ca="1">D14-E40</f>
        <v>#NAME?</v>
      </c>
    </row>
    <row r="43" spans="1:10" ht="12" x14ac:dyDescent="0.2">
      <c r="C43" s="16"/>
      <c r="E43" s="16"/>
    </row>
    <row r="44" spans="1:10" ht="25.35" customHeight="1" x14ac:dyDescent="0.2">
      <c r="A44" s="49" t="s">
        <v>175</v>
      </c>
      <c r="B44" s="50" t="s">
        <v>176</v>
      </c>
      <c r="C44" s="50" t="s">
        <v>177</v>
      </c>
      <c r="D44" s="50"/>
      <c r="E44" s="50"/>
      <c r="F44" s="50"/>
      <c r="G44" s="50"/>
      <c r="H44" s="50"/>
      <c r="I44" s="50"/>
      <c r="J44" s="50"/>
    </row>
    <row r="45" spans="1:10" ht="12" x14ac:dyDescent="0.2">
      <c r="A45" t="s">
        <v>178</v>
      </c>
      <c r="B45" s="16" t="e">
        <f ca="1">IFERROR(WD.EXPORT("SCALAR","='WD reports'!F54",,#NAME?),#NAME?)</f>
        <v>#NAME?</v>
      </c>
      <c r="C45" s="16" t="e">
        <f ca="1">IFERROR(WD.EXPORT("SCALAR","='MD4'!B12",,#NAME?),#NAME?)</f>
        <v>#NAME?</v>
      </c>
      <c r="D45" s="16"/>
      <c r="J45" s="16" t="e">
        <f ca="1">B45-C45</f>
        <v>#NAME?</v>
      </c>
    </row>
    <row r="46" spans="1:10" ht="16.149999999999999" customHeight="1" x14ac:dyDescent="0.2">
      <c r="A46" t="s">
        <v>179</v>
      </c>
      <c r="B46" s="16" t="e">
        <f ca="1">-D13</f>
        <v>#NAME?</v>
      </c>
      <c r="C46" s="16" t="e">
        <f ca="1">IFERROR(WD.EXPORT("SCALAR","=-'MD4'!B22",,#NAME?),#NAME?)</f>
        <v>#NAME?</v>
      </c>
      <c r="D46" s="16"/>
      <c r="J46" s="16" t="e">
        <f ca="1">B46-C46</f>
        <v>#NAME?</v>
      </c>
    </row>
    <row r="47" spans="1:10" ht="16.149999999999999" customHeight="1" x14ac:dyDescent="0.2">
      <c r="B47" s="54" t="e">
        <f ca="1">SUM(B45:B46)</f>
        <v>#NAME?</v>
      </c>
      <c r="C47" s="54" t="e">
        <f ca="1">SUM(C45:C46)</f>
        <v>#NAME?</v>
      </c>
      <c r="D47" s="16"/>
      <c r="J47" s="16" t="e">
        <f ca="1">B47-C47</f>
        <v>#NAME?</v>
      </c>
    </row>
    <row r="48" spans="1:10" ht="12" x14ac:dyDescent="0.2">
      <c r="B48" s="63" t="e">
        <f ca="1">IF(B47&gt;0,"Overcollected","Undercollected")</f>
        <v>#NAME?</v>
      </c>
      <c r="C48" s="63" t="e">
        <f ca="1">IF(C47&gt;0,"Overcollected","Undercollected")</f>
        <v>#NAME?</v>
      </c>
    </row>
    <row r="49" spans="1:10" ht="12" x14ac:dyDescent="0.2">
      <c r="B49" s="63"/>
      <c r="C49" s="63"/>
    </row>
    <row r="50" spans="1:10" ht="12" x14ac:dyDescent="0.2">
      <c r="A50" t="s">
        <v>180</v>
      </c>
      <c r="D50" s="60">
        <v>0</v>
      </c>
      <c r="E50" s="53" t="s">
        <v>154</v>
      </c>
    </row>
    <row r="51" spans="1:10" ht="12" x14ac:dyDescent="0.2">
      <c r="A51" t="s">
        <v>181</v>
      </c>
      <c r="E51" s="53" t="s">
        <v>154</v>
      </c>
    </row>
    <row r="52" spans="1:10" ht="12" x14ac:dyDescent="0.2">
      <c r="A52" t="s">
        <v>197</v>
      </c>
      <c r="J52" s="60">
        <f>SUM(D50:D51)</f>
        <v>0</v>
      </c>
    </row>
    <row r="53" spans="1:10" ht="12" x14ac:dyDescent="0.2">
      <c r="B53" s="63"/>
      <c r="C53" s="63"/>
    </row>
    <row r="54" spans="1:10" ht="22.35" customHeight="1" x14ac:dyDescent="0.2">
      <c r="A54" s="49" t="s">
        <v>198</v>
      </c>
      <c r="B54" s="50"/>
      <c r="C54" s="50"/>
      <c r="D54" s="64"/>
      <c r="E54" s="50"/>
      <c r="F54" s="50"/>
      <c r="G54" s="50"/>
      <c r="H54" s="50"/>
      <c r="I54" s="50"/>
      <c r="J54" s="50"/>
    </row>
    <row r="55" spans="1:10" ht="16.149999999999999" customHeight="1" x14ac:dyDescent="0.2">
      <c r="A55" t="s">
        <v>167</v>
      </c>
      <c r="B55" s="52" t="e">
        <f ca="1">IFERROR(WD.EXPORT("SCALAR","='MD2 Current Year'!W257",,#NAME?),#NAME?)</f>
        <v>#NAME?</v>
      </c>
      <c r="C55" s="51" t="e">
        <f ca="1">IF($B55&gt;0,"Overcollected","Undercollected")</f>
        <v>#NAME?</v>
      </c>
      <c r="D55" s="60"/>
    </row>
    <row r="56" spans="1:10" ht="8.1" customHeight="1" x14ac:dyDescent="0.2">
      <c r="B56" s="52"/>
      <c r="C56" s="53"/>
      <c r="D56" s="60"/>
    </row>
    <row r="57" spans="1:10" ht="16.149999999999999" customHeight="1" x14ac:dyDescent="0.2">
      <c r="A57" t="s">
        <v>199</v>
      </c>
      <c r="B57" s="16" t="e">
        <f ca="1">C47</f>
        <v>#NAME?</v>
      </c>
      <c r="C57" s="51" t="e">
        <f ca="1">IF($B57&gt;0,"Overcollected","Undercollected")</f>
        <v>#NAME?</v>
      </c>
      <c r="D57" s="60"/>
    </row>
    <row r="58" spans="1:10" ht="16.149999999999999" customHeight="1" x14ac:dyDescent="0.2">
      <c r="A58" t="s">
        <v>200</v>
      </c>
      <c r="B58" s="16" t="e">
        <f ca="1">IFERROR(WD.EXPORT("SCALAR","=-('MD4'!C22+'MD4'!D22)",,#NAME?),#NAME?)</f>
        <v>#NAME?</v>
      </c>
      <c r="C58" s="51" t="e">
        <f ca="1">IF($B58&gt;0,"Overcollected","Undercollected")</f>
        <v>#NAME?</v>
      </c>
      <c r="D58" s="60"/>
    </row>
    <row r="59" spans="1:10" ht="8.1" customHeight="1" x14ac:dyDescent="0.2">
      <c r="B59" s="16"/>
      <c r="D59" s="60"/>
    </row>
    <row r="60" spans="1:10" ht="16.149999999999999" customHeight="1" x14ac:dyDescent="0.2">
      <c r="A60" t="s">
        <v>201</v>
      </c>
      <c r="D60" s="60"/>
      <c r="J60" s="52" t="e">
        <f ca="1">B55-SUM(B57:B58)</f>
        <v>#NAME?</v>
      </c>
    </row>
    <row r="61" spans="1:10" ht="12" x14ac:dyDescent="0.2"/>
    <row r="62" spans="1:10" ht="20.100000000000001" customHeight="1" x14ac:dyDescent="0.2">
      <c r="A62" s="49" t="s">
        <v>202</v>
      </c>
      <c r="B62" s="50"/>
      <c r="C62" s="50"/>
      <c r="D62" s="50"/>
      <c r="E62" s="50"/>
      <c r="F62" s="50"/>
      <c r="G62" s="50"/>
      <c r="H62" s="50"/>
      <c r="I62" s="50"/>
      <c r="J62" s="50"/>
    </row>
    <row r="63" spans="1:10" ht="20.100000000000001" customHeight="1" x14ac:dyDescent="0.2">
      <c r="A63" s="65" t="s">
        <v>203</v>
      </c>
      <c r="B63" s="38">
        <v>679777.96</v>
      </c>
      <c r="C63" s="51" t="str">
        <f>IF($B63&gt;0,"Overcollected","Undercollected")</f>
        <v>Overcollected</v>
      </c>
    </row>
    <row r="64" spans="1:10" ht="20.100000000000001" customHeight="1" x14ac:dyDescent="0.2">
      <c r="A64" s="65" t="s">
        <v>204</v>
      </c>
      <c r="B64" s="38">
        <f>-D22</f>
        <v>-456.3</v>
      </c>
    </row>
    <row r="65" spans="1:12" ht="20.100000000000001" customHeight="1" x14ac:dyDescent="0.2">
      <c r="A65" s="65"/>
      <c r="B65" s="38"/>
    </row>
    <row r="66" spans="1:12" ht="20.100000000000001" customHeight="1" x14ac:dyDescent="0.2">
      <c r="A66" s="65" t="s">
        <v>205</v>
      </c>
      <c r="B66" s="66">
        <v>6210066.0899999999</v>
      </c>
    </row>
    <row r="67" spans="1:12" ht="12" x14ac:dyDescent="0.2">
      <c r="A67" t="s">
        <v>203</v>
      </c>
      <c r="B67" s="38">
        <f>SUM(B63:B66)</f>
        <v>6889387.75</v>
      </c>
      <c r="C67" s="51" t="str">
        <f>IF($B67&gt;0,"Overcollected","Undercollected")</f>
        <v>Overcollected</v>
      </c>
      <c r="E67" s="38"/>
      <c r="F67" s="38"/>
    </row>
    <row r="68" spans="1:12" ht="12" x14ac:dyDescent="0.2">
      <c r="A68" t="s">
        <v>206</v>
      </c>
      <c r="B68" s="38" t="e">
        <f>-#REF!</f>
        <v>#REF!</v>
      </c>
      <c r="C68" s="51"/>
      <c r="G68" s="38"/>
    </row>
    <row r="69" spans="1:12" ht="16.149999999999999" customHeight="1" x14ac:dyDescent="0.2">
      <c r="A69" t="s">
        <v>207</v>
      </c>
      <c r="B69" s="38"/>
      <c r="C69" s="51"/>
      <c r="D69" s="38"/>
    </row>
    <row r="70" spans="1:12" ht="12" x14ac:dyDescent="0.2">
      <c r="A70" t="s">
        <v>208</v>
      </c>
      <c r="B70" s="38" t="e">
        <f ca="1">IFERROR(WD.EXPORT("SCALAR","='MD2 Current Year'!W257",,#NAME?),#NAME?)</f>
        <v>#NAME?</v>
      </c>
      <c r="C70" s="51" t="e">
        <f ca="1">IF($B70&gt;0,"Overcollected","Undercollected")</f>
        <v>#NAME?</v>
      </c>
      <c r="K70" s="38"/>
    </row>
    <row r="71" spans="1:12" ht="12" x14ac:dyDescent="0.2">
      <c r="A71" t="s">
        <v>209</v>
      </c>
      <c r="B71" s="69" t="e">
        <f>SUM(B67:B70)</f>
        <v>#REF!</v>
      </c>
      <c r="C71" s="51" t="e">
        <f>IF($B71&gt;0,"Overcollected","Undercollected")</f>
        <v>#REF!</v>
      </c>
    </row>
    <row r="72" spans="1:12" ht="8.1" customHeight="1" x14ac:dyDescent="0.2"/>
    <row r="73" spans="1:12" ht="12" x14ac:dyDescent="0.2">
      <c r="A73" t="s">
        <v>210</v>
      </c>
      <c r="J73" s="52" t="e">
        <f>#REF!-B71</f>
        <v>#REF!</v>
      </c>
      <c r="K73" s="52"/>
    </row>
    <row r="74" spans="1:12" ht="16.149999999999999" customHeight="1" x14ac:dyDescent="0.2">
      <c r="A74" t="s">
        <v>211</v>
      </c>
      <c r="J74" s="38" t="e">
        <f ca="1">IFERROR(WD.EXPORT("SCALAR","=B70+'WD reports'!O16-B58",,#NAME?),#NAME?)</f>
        <v>#NAME?</v>
      </c>
    </row>
    <row r="75" spans="1:12" ht="12" x14ac:dyDescent="0.2">
      <c r="A75" s="18"/>
    </row>
    <row r="76" spans="1:12" ht="12" x14ac:dyDescent="0.2">
      <c r="A76" s="18"/>
    </row>
    <row r="77" spans="1:12" ht="12.75" x14ac:dyDescent="0.2">
      <c r="A77" s="49" t="s">
        <v>212</v>
      </c>
      <c r="B77" s="71" t="s">
        <v>213</v>
      </c>
      <c r="C77" s="71" t="s">
        <v>189</v>
      </c>
      <c r="D77" s="71" t="s">
        <v>214</v>
      </c>
      <c r="E77" s="71" t="s">
        <v>215</v>
      </c>
      <c r="F77" s="71" t="s">
        <v>216</v>
      </c>
      <c r="G77" s="71" t="s">
        <v>217</v>
      </c>
      <c r="H77" s="71" t="s">
        <v>176</v>
      </c>
      <c r="I77" s="71"/>
      <c r="J77" s="71" t="s">
        <v>161</v>
      </c>
    </row>
    <row r="78" spans="1:12" ht="12" x14ac:dyDescent="0.2">
      <c r="A78" t="s">
        <v>218</v>
      </c>
      <c r="B78" s="16" t="e">
        <f ca="1">IFERROR(WD.EXPORT("SCALAR","='MD4'!B17",,#NAME?),#NAME?)</f>
        <v>#NAME?</v>
      </c>
      <c r="C78" s="52"/>
      <c r="H78" s="16" t="e">
        <f ca="1">IFERROR(WD.EXPORT("SCALAR","=-'WD reports'!O18",,#NAME?),#NAME?)</f>
        <v>#NAME?</v>
      </c>
      <c r="I78" s="16"/>
      <c r="J78" s="38" t="e">
        <f t="shared" ref="J78:J109" ca="1" si="0">SUM(B78:H78)</f>
        <v>#NAME?</v>
      </c>
    </row>
    <row r="79" spans="1:12" ht="12" x14ac:dyDescent="0.2">
      <c r="A79" t="s">
        <v>219</v>
      </c>
      <c r="B79" s="16" t="e">
        <f ca="1">IFERROR(WD.EXPORT("SCALAR","='MD4'!B19",,#NAME?),#NAME?)</f>
        <v>#NAME?</v>
      </c>
      <c r="C79" s="52"/>
      <c r="H79" s="56" t="e">
        <f ca="1">IFERROR(WD.EXPORT("SCALAR","=-'WD reports'!O10",,#NAME?),#NAME?)</f>
        <v>#NAME?</v>
      </c>
      <c r="I79" s="56"/>
      <c r="J79" s="38" t="e">
        <f t="shared" ca="1" si="0"/>
        <v>#NAME?</v>
      </c>
    </row>
    <row r="80" spans="1:12" ht="16.149999999999999" customHeight="1" x14ac:dyDescent="0.2">
      <c r="A80" t="s">
        <v>220</v>
      </c>
      <c r="B80" s="16" t="e">
        <f ca="1">IFERROR(WD.EXPORT("SCALAR","='MD4'!Q42",,#NAME?),#NAME?)</f>
        <v>#NAME?</v>
      </c>
      <c r="C80" s="52" t="e">
        <f>#REF!+#REF!</f>
        <v>#REF!</v>
      </c>
      <c r="J80" s="38" t="e">
        <f t="shared" ca="1" si="0"/>
        <v>#NAME?</v>
      </c>
      <c r="L80" s="16"/>
    </row>
    <row r="81" spans="1:11" ht="16.149999999999999" customHeight="1" x14ac:dyDescent="0.2">
      <c r="A81" t="s">
        <v>221</v>
      </c>
      <c r="B81" s="16" t="e">
        <f ca="1">IFERROR(WD.EXPORT("SCALAR","='MD4'!F42",,#NAME?),#NAME?)</f>
        <v>#NAME?</v>
      </c>
      <c r="C81" s="52" t="e">
        <f>#REF!+#REF!+#REF!</f>
        <v>#REF!</v>
      </c>
      <c r="J81" s="38" t="e">
        <f t="shared" ca="1" si="0"/>
        <v>#NAME?</v>
      </c>
    </row>
    <row r="82" spans="1:11" ht="16.149999999999999" customHeight="1" x14ac:dyDescent="0.2">
      <c r="A82" t="s">
        <v>222</v>
      </c>
      <c r="B82" s="16" t="e">
        <f ca="1">IFERROR(WD.EXPORT("SCALAR","=-'MD4'!Q49",,#NAME?),#NAME?)</f>
        <v>#NAME?</v>
      </c>
      <c r="C82" s="52" t="e">
        <f>#REF!+#REF!+#REF!</f>
        <v>#REF!</v>
      </c>
      <c r="J82" s="38" t="e">
        <f t="shared" ca="1" si="0"/>
        <v>#NAME?</v>
      </c>
    </row>
    <row r="83" spans="1:11" ht="12" x14ac:dyDescent="0.2">
      <c r="A83" t="s">
        <v>223</v>
      </c>
      <c r="B83" s="16" t="e">
        <f ca="1">IFERROR(WD.EXPORT("SCALAR","=-'MD4'!G$50",,#NAME?),#NAME?)</f>
        <v>#NAME?</v>
      </c>
      <c r="C83" s="52" t="e">
        <f ca="1">IFERROR(WD.EXPORT("SCALAR","='MD2 Current Year'!W$121+'MD2 Current Year'!W$217+'MD2 Current Year'!W$245",,#NAME?),#NAME?)</f>
        <v>#NAME?</v>
      </c>
      <c r="J83" s="38" t="e">
        <f t="shared" ca="1" si="0"/>
        <v>#NAME?</v>
      </c>
    </row>
    <row r="84" spans="1:11" ht="12" x14ac:dyDescent="0.2">
      <c r="A84" t="s">
        <v>224</v>
      </c>
      <c r="B84" s="16" t="e">
        <f ca="1">IFERROR(WD.EXPORT("SCALAR","=-'MD4'!H$50",,#NAME?),#NAME?)</f>
        <v>#NAME?</v>
      </c>
      <c r="C84" s="52" t="e">
        <f ca="1">IFERROR(WD.EXPORT("SCALAR","='MD2 Current Year'!W$131+'MD2 Current Year'!W$218+'MD2 Current Year'!W$246",,#NAME?),#NAME?)</f>
        <v>#NAME?</v>
      </c>
      <c r="J84" s="38" t="e">
        <f t="shared" ca="1" si="0"/>
        <v>#NAME?</v>
      </c>
    </row>
    <row r="85" spans="1:11" ht="12" x14ac:dyDescent="0.2">
      <c r="A85" t="s">
        <v>225</v>
      </c>
      <c r="B85" s="16" t="e">
        <f ca="1">IFERROR(WD.EXPORT("SCALAR","=-'MD4'!I$50",,#NAME?),#NAME?)</f>
        <v>#NAME?</v>
      </c>
      <c r="C85" s="52" t="e">
        <f ca="1">IFERROR(WD.EXPORT("SCALAR","='MD2 Current Year'!W$141+'MD2 Current Year'!W$219+'MD2 Current Year'!W$247",,#NAME?),#NAME?)</f>
        <v>#NAME?</v>
      </c>
      <c r="J85" s="38" t="e">
        <f t="shared" ca="1" si="0"/>
        <v>#NAME?</v>
      </c>
    </row>
    <row r="86" spans="1:11" ht="12" x14ac:dyDescent="0.2">
      <c r="A86" t="s">
        <v>226</v>
      </c>
      <c r="B86" s="16" t="e">
        <f ca="1">IFERROR(WD.EXPORT("SCALAR","=-'MD4'!J$50",,#NAME?),#NAME?)</f>
        <v>#NAME?</v>
      </c>
      <c r="C86" s="52" t="e">
        <f ca="1">IFERROR(WD.EXPORT("SCALAR","='MD2 Current Year'!W$151+'MD2 Current Year'!W$220+'MD2 Current Year'!W$248",,#NAME?),#NAME?)</f>
        <v>#NAME?</v>
      </c>
      <c r="J86" s="38" t="e">
        <f t="shared" ca="1" si="0"/>
        <v>#NAME?</v>
      </c>
    </row>
    <row r="87" spans="1:11" ht="12" x14ac:dyDescent="0.2">
      <c r="A87" t="s">
        <v>227</v>
      </c>
      <c r="B87" s="16" t="e">
        <f ca="1">IFERROR(WD.EXPORT("SCALAR","=-'MD4'!K$50",,#NAME?),#NAME?)</f>
        <v>#NAME?</v>
      </c>
      <c r="C87" s="52" t="e">
        <f ca="1">IFERROR(WD.EXPORT("SCALAR","='MD2 Current Year'!W$161+'MD2 Current Year'!W$221+'MD2 Current Year'!W$249",,#NAME?),#NAME?)</f>
        <v>#NAME?</v>
      </c>
      <c r="J87" s="38" t="e">
        <f t="shared" ca="1" si="0"/>
        <v>#NAME?</v>
      </c>
    </row>
    <row r="88" spans="1:11" ht="12" x14ac:dyDescent="0.2">
      <c r="A88" t="s">
        <v>228</v>
      </c>
      <c r="B88" s="16" t="e">
        <f ca="1">IFERROR(WD.EXPORT("SCALAR","=-'MD4'!L$50",,#NAME?),#NAME?)</f>
        <v>#NAME?</v>
      </c>
      <c r="C88" s="52" t="e">
        <f ca="1">IFERROR(WD.EXPORT("SCALAR","='MD2 Current Year'!W$171+'MD2 Current Year'!W$222+'MD2 Current Year'!W$250",,#NAME?),#NAME?)</f>
        <v>#NAME?</v>
      </c>
      <c r="J88" s="38" t="e">
        <f t="shared" ca="1" si="0"/>
        <v>#NAME?</v>
      </c>
    </row>
    <row r="89" spans="1:11" ht="12" x14ac:dyDescent="0.2">
      <c r="A89" t="s">
        <v>229</v>
      </c>
      <c r="B89" s="16" t="e">
        <f ca="1">IFERROR(WD.EXPORT("SCALAR","=-'MD4'!M$50",,#NAME?),#NAME?)</f>
        <v>#NAME?</v>
      </c>
      <c r="C89" s="52" t="e">
        <f ca="1">IFERROR(WD.EXPORT("SCALAR","='MD2 Current Year'!W$181+'MD2 Current Year'!W$223+'MD2 Current Year'!W$251",,#NAME?),#NAME?)</f>
        <v>#NAME?</v>
      </c>
      <c r="J89" s="38" t="e">
        <f t="shared" ca="1" si="0"/>
        <v>#NAME?</v>
      </c>
    </row>
    <row r="90" spans="1:11" ht="12" x14ac:dyDescent="0.2">
      <c r="A90" t="s">
        <v>230</v>
      </c>
      <c r="B90" s="16" t="e">
        <f ca="1">IFERROR(WD.EXPORT("SCALAR","=-'MD4'!N$50",,#NAME?),#NAME?)</f>
        <v>#NAME?</v>
      </c>
      <c r="C90" s="52" t="e">
        <f ca="1">IFERROR(WD.EXPORT("SCALAR","='MD2 Current Year'!W$191+'MD2 Current Year'!W$224+'MD2 Current Year'!W$252",,#NAME?),#NAME?)</f>
        <v>#NAME?</v>
      </c>
      <c r="J90" s="38" t="e">
        <f t="shared" ca="1" si="0"/>
        <v>#NAME?</v>
      </c>
    </row>
    <row r="91" spans="1:11" ht="12" x14ac:dyDescent="0.2">
      <c r="A91" t="s">
        <v>231</v>
      </c>
      <c r="B91" s="16" t="e">
        <f ca="1">IFERROR(WD.EXPORT("SCALAR","=('MD4'!Q$50-'MD4'!F50)",,#NAME?),#NAME?)</f>
        <v>#NAME?</v>
      </c>
      <c r="C91" s="52" t="e">
        <f ca="1">IFERROR(WD.EXPORT("SCALAR","='MD2 Current Year'!W$201+'MD2 Current Year'!W$225+'MD2 Current Year'!W$253",,#NAME?),#NAME?)</f>
        <v>#NAME?</v>
      </c>
      <c r="J91" s="38" t="e">
        <f t="shared" ca="1" si="0"/>
        <v>#NAME?</v>
      </c>
      <c r="K91" s="19"/>
    </row>
    <row r="92" spans="1:11" ht="12" x14ac:dyDescent="0.2">
      <c r="A92" t="s">
        <v>232</v>
      </c>
      <c r="B92" s="16"/>
      <c r="C92" s="38" t="e">
        <f ca="1">IFERROR(WD.EXPORT("SCALAR","=SUM('MD2 Current Year'!C$11,'MD2 Current Year'!C$21,'MD2 Current Year'!C$31,'MD2 Current Year'!C$41,'MD2 Current Year'!C$51,'MD2 Current Year'!C$61,'MD2 Current Year'!C$71,'MD2 Current Year'!C$81,'MD2 Current Year'!C$91,'MD2 Current Year'!C$101,'MD2 Curr"&amp;"ent Year'!C$111,'MD2 Current Year'!C$121,'MD2 Current Year'!C$131,'MD2 Current Year'!C$141,'MD2 Current Year'!C$151)",,#NAME?),#NAME?)</f>
        <v>#NAME?</v>
      </c>
      <c r="J92" s="38" t="e">
        <f t="shared" ca="1" si="0"/>
        <v>#NAME?</v>
      </c>
    </row>
    <row r="93" spans="1:11" ht="12" x14ac:dyDescent="0.2">
      <c r="A93" t="s">
        <v>233</v>
      </c>
      <c r="B93" s="16"/>
      <c r="C93" s="38" t="e">
        <f ca="1">IFERROR(WD.EXPORT("SCALAR","=SUM('MD2 Current Year'!D$11,'MD2 Current Year'!D$21,'MD2 Current Year'!D$31,'MD2 Current Year'!D$41,'MD2 Current Year'!D$51,'MD2 Current Year'!D$61,'MD2 Current Year'!D$71,'MD2 Current Year'!D$81,'MD2 Current Year'!D$91,'MD2 Current Year'!D$101,'MD2 Curr"&amp;"ent Year'!D$111,'MD2 Current Year'!D$121,'MD2 Current Year'!D$131,'MD2 Current Year'!D$141,'MD2 Current Year'!D$151)",,#NAME?),#NAME?)</f>
        <v>#NAME?</v>
      </c>
      <c r="J93" s="38" t="e">
        <f t="shared" ca="1" si="0"/>
        <v>#NAME?</v>
      </c>
    </row>
    <row r="94" spans="1:11" ht="16.149999999999999" customHeight="1" x14ac:dyDescent="0.2">
      <c r="A94" t="s">
        <v>234</v>
      </c>
      <c r="C94" s="52" t="e">
        <f>#REF!</f>
        <v>#REF!</v>
      </c>
      <c r="D94" s="72" t="e">
        <f ca="1">IFERROR(WD.EXPORT("SCALAR","=-AC!C15",,#NAME?),#NAME?)</f>
        <v>#NAME?</v>
      </c>
      <c r="J94" s="38" t="e">
        <f t="shared" si="0"/>
        <v>#REF!</v>
      </c>
    </row>
    <row r="95" spans="1:11" ht="16.149999999999999" customHeight="1" x14ac:dyDescent="0.2">
      <c r="A95" t="s">
        <v>235</v>
      </c>
      <c r="C95" s="52"/>
      <c r="D95" s="72" t="e">
        <f ca="1">IFERROR(WD.EXPORT("SCALAR","=-AC!C12",,#NAME?),#NAME?)</f>
        <v>#NAME?</v>
      </c>
      <c r="E95" s="38"/>
      <c r="F95" s="38" t="e">
        <f ca="1">IFERROR(WD.EXPORT("SCALAR","=GETPIVOTDATA(""SUM of Actual Revenue Collected"",ASP!$T$1,""Production Year (Current Year)"",""2021"")",,#NAME?),#NAME?)</f>
        <v>#NAME?</v>
      </c>
      <c r="J95" s="38" t="e">
        <f t="shared" ca="1" si="0"/>
        <v>#NAME?</v>
      </c>
    </row>
    <row r="96" spans="1:11" ht="16.149999999999999" customHeight="1" x14ac:dyDescent="0.2">
      <c r="A96" t="s">
        <v>236</v>
      </c>
      <c r="C96" s="52"/>
      <c r="D96" s="72" t="e">
        <f ca="1">IFERROR(WD.EXPORT("SCALAR","=-AC!C12",,#NAME?),#NAME?)</f>
        <v>#NAME?</v>
      </c>
      <c r="E96" s="72" t="e">
        <f ca="1">IFERROR(WD.EXPORT("SCALAR","=AC!J10",,#NAME?),#NAME?)</f>
        <v>#NAME?</v>
      </c>
      <c r="F96" s="38"/>
      <c r="J96" s="38" t="e">
        <f t="shared" ca="1" si="0"/>
        <v>#NAME?</v>
      </c>
    </row>
    <row r="97" spans="1:12" ht="16.149999999999999" customHeight="1" x14ac:dyDescent="0.2">
      <c r="A97" t="s">
        <v>237</v>
      </c>
      <c r="C97" s="52" t="e">
        <f>#REF!</f>
        <v>#REF!</v>
      </c>
      <c r="D97" s="72" t="e">
        <f ca="1">IFERROR(WD.EXPORT("SCALAR","=-SUM(AC!D12+AC!C13)",,#NAME?),#NAME?)</f>
        <v>#NAME?</v>
      </c>
      <c r="E97" s="38"/>
      <c r="F97" s="38"/>
      <c r="J97" s="38" t="e">
        <f t="shared" si="0"/>
        <v>#REF!</v>
      </c>
    </row>
    <row r="98" spans="1:12" ht="16.149999999999999" customHeight="1" x14ac:dyDescent="0.2">
      <c r="A98" t="s">
        <v>238</v>
      </c>
      <c r="C98" s="52"/>
      <c r="D98" s="72" t="e">
        <f ca="1">IFERROR(WD.EXPORT("SCALAR","=-AC!D12",,#NAME?),#NAME?)</f>
        <v>#NAME?</v>
      </c>
      <c r="E98" s="38"/>
      <c r="F98" s="38" t="e">
        <f ca="1">IFERROR(WD.EXPORT("SCALAR","=GETPIVOTDATA(""SUM of Total Participant  Revenue  Requirement"",ASP!$T$1,""Production Year (Current Year)"",""2021"")",,#NAME?),#NAME?)</f>
        <v>#NAME?</v>
      </c>
      <c r="J98" s="38" t="e">
        <f t="shared" ca="1" si="0"/>
        <v>#NAME?</v>
      </c>
    </row>
    <row r="99" spans="1:12" ht="16.149999999999999" customHeight="1" x14ac:dyDescent="0.2">
      <c r="A99" t="s">
        <v>239</v>
      </c>
      <c r="D99" s="72" t="e">
        <f ca="1">IFERROR(WD.EXPORT("SCALAR","=-AC!C13",,#NAME?),#NAME?)</f>
        <v>#NAME?</v>
      </c>
      <c r="E99" s="38"/>
      <c r="F99" s="38"/>
      <c r="G99" s="16" t="e">
        <f ca="1">IFERROR(WD.EXPORT("SCALAR","=AD!$B$27",,#NAME?),#NAME?)</f>
        <v>#NAME?</v>
      </c>
      <c r="H99" s="16"/>
      <c r="I99" s="16"/>
      <c r="J99" s="38" t="e">
        <f t="shared" ca="1" si="0"/>
        <v>#NAME?</v>
      </c>
    </row>
    <row r="100" spans="1:12" ht="16.149999999999999" customHeight="1" x14ac:dyDescent="0.2">
      <c r="A100" t="s">
        <v>240</v>
      </c>
      <c r="D100" s="72" t="e">
        <f ca="1">IFERROR(WD.EXPORT("SCALAR","=-AC!E12",,#NAME?),#NAME?)</f>
        <v>#NAME?</v>
      </c>
      <c r="E100" s="38" t="e">
        <f ca="1">IFERROR(WD.EXPORT("SCALAR","=AC!L10",,#NAME?),#NAME?)</f>
        <v>#NAME?</v>
      </c>
      <c r="F100" s="38"/>
      <c r="G100" s="16"/>
      <c r="H100" s="16"/>
      <c r="I100" s="16"/>
      <c r="J100" s="38" t="e">
        <f t="shared" ca="1" si="0"/>
        <v>#NAME?</v>
      </c>
      <c r="K100" s="52"/>
      <c r="L100" s="38"/>
    </row>
    <row r="101" spans="1:12" ht="12" x14ac:dyDescent="0.2">
      <c r="A101" t="s">
        <v>241</v>
      </c>
      <c r="C101" s="52" t="e">
        <f>#REF!</f>
        <v>#REF!</v>
      </c>
      <c r="D101" s="72" t="e">
        <f ca="1">IFERROR(WD.EXPORT("SCALAR","=-AC!C28",,#NAME?),#NAME?)</f>
        <v>#NAME?</v>
      </c>
      <c r="E101" s="38"/>
      <c r="F101" s="38"/>
      <c r="J101" s="38" t="e">
        <f t="shared" si="0"/>
        <v>#REF!</v>
      </c>
    </row>
    <row r="102" spans="1:12" ht="16.149999999999999" customHeight="1" x14ac:dyDescent="0.2">
      <c r="A102" t="s">
        <v>242</v>
      </c>
      <c r="C102" s="52"/>
      <c r="D102" s="72" t="e">
        <f ca="1">IFERROR(WD.EXPORT("SCALAR","=-AC!C25",,#NAME?),#NAME?)</f>
        <v>#NAME?</v>
      </c>
      <c r="E102" s="38"/>
      <c r="F102" s="38" t="e">
        <f ca="1">IFERROR(WD.EXPORT("SCALAR","=GETPIVOTDATA(""SUM of Actual Revenue Collected"",ASP!$T$1,""Production Year (Current Year)"",""2022"")",,#NAME?),#NAME?)</f>
        <v>#NAME?</v>
      </c>
      <c r="J102" s="38" t="e">
        <f t="shared" ca="1" si="0"/>
        <v>#NAME?</v>
      </c>
    </row>
    <row r="103" spans="1:12" ht="16.149999999999999" customHeight="1" x14ac:dyDescent="0.2">
      <c r="A103" t="s">
        <v>243</v>
      </c>
      <c r="C103" s="52"/>
      <c r="D103" s="72" t="e">
        <f ca="1">IFERROR(WD.EXPORT("SCALAR","=-AC!C25",,#NAME?),#NAME?)</f>
        <v>#NAME?</v>
      </c>
      <c r="E103" s="72" t="e">
        <f ca="1">IFERROR(WD.EXPORT("SCALAR","=AC!J23",,#NAME?),#NAME?)</f>
        <v>#NAME?</v>
      </c>
      <c r="F103" s="38"/>
      <c r="J103" s="38" t="e">
        <f t="shared" ca="1" si="0"/>
        <v>#NAME?</v>
      </c>
    </row>
    <row r="104" spans="1:12" ht="12" x14ac:dyDescent="0.2">
      <c r="A104" t="s">
        <v>244</v>
      </c>
      <c r="C104" s="52" t="e">
        <f>#REF!</f>
        <v>#REF!</v>
      </c>
      <c r="D104" s="72" t="e">
        <f ca="1">IFERROR(WD.EXPORT("SCALAR","=-SUM(AC!D25+AC!C26)",,#NAME?),#NAME?)</f>
        <v>#NAME?</v>
      </c>
      <c r="E104" s="38"/>
      <c r="F104" s="38"/>
      <c r="J104" s="38" t="e">
        <f t="shared" si="0"/>
        <v>#REF!</v>
      </c>
    </row>
    <row r="105" spans="1:12" ht="16.149999999999999" customHeight="1" x14ac:dyDescent="0.2">
      <c r="A105" t="s">
        <v>245</v>
      </c>
      <c r="C105" s="52"/>
      <c r="D105" s="72" t="e">
        <f ca="1">IFERROR(WD.EXPORT("SCALAR","=-AC!D25",,#NAME?),#NAME?)</f>
        <v>#NAME?</v>
      </c>
      <c r="E105" s="38"/>
      <c r="F105" s="38" t="e">
        <f ca="1">IFERROR(WD.EXPORT("SCALAR","=GETPIVOTDATA(""SUM of Total Participant  Revenue  Requirement"",ASP!$T$1,""Production Year (Current Year)"",""2022"")",,#NAME?),#NAME?)</f>
        <v>#NAME?</v>
      </c>
      <c r="J105" s="38" t="e">
        <f t="shared" ca="1" si="0"/>
        <v>#NAME?</v>
      </c>
    </row>
    <row r="106" spans="1:12" ht="12" x14ac:dyDescent="0.2">
      <c r="A106" t="s">
        <v>246</v>
      </c>
      <c r="D106" s="72" t="e">
        <f ca="1">IFERROR(WD.EXPORT("SCALAR","=-AC!C26",,#NAME?),#NAME?)</f>
        <v>#NAME?</v>
      </c>
      <c r="E106" s="38"/>
      <c r="F106" s="38"/>
      <c r="G106" s="16" t="e">
        <f ca="1">IFERROR(WD.EXPORT("SCALAR","=AD!$C$27",,#NAME?),#NAME?)</f>
        <v>#NAME?</v>
      </c>
      <c r="H106" s="16"/>
      <c r="I106" s="16"/>
      <c r="J106" s="38" t="e">
        <f t="shared" ca="1" si="0"/>
        <v>#NAME?</v>
      </c>
    </row>
    <row r="107" spans="1:12" ht="16.149999999999999" customHeight="1" x14ac:dyDescent="0.2">
      <c r="A107" t="s">
        <v>247</v>
      </c>
      <c r="D107" s="72" t="e">
        <f ca="1">IFERROR(WD.EXPORT("SCALAR","=-AC!E25",,#NAME?),#NAME?)</f>
        <v>#NAME?</v>
      </c>
      <c r="E107" s="38" t="e">
        <f ca="1">IFERROR(WD.EXPORT("SCALAR","=AC!L23",,#NAME?),#NAME?)</f>
        <v>#NAME?</v>
      </c>
      <c r="F107" s="38"/>
      <c r="G107" s="16"/>
      <c r="H107" s="16"/>
      <c r="I107" s="16"/>
      <c r="J107" s="38" t="e">
        <f t="shared" ca="1" si="0"/>
        <v>#NAME?</v>
      </c>
    </row>
    <row r="108" spans="1:12" ht="12" x14ac:dyDescent="0.2">
      <c r="A108" t="s">
        <v>248</v>
      </c>
      <c r="C108" s="52" t="e">
        <f>#REF!</f>
        <v>#REF!</v>
      </c>
      <c r="D108" s="72" t="e">
        <f ca="1">IFERROR(WD.EXPORT("SCALAR","=-AC!C41",,#NAME?),#NAME?)</f>
        <v>#NAME?</v>
      </c>
      <c r="E108" s="38"/>
      <c r="F108" s="38"/>
      <c r="J108" s="38" t="e">
        <f t="shared" si="0"/>
        <v>#REF!</v>
      </c>
    </row>
    <row r="109" spans="1:12" ht="16.149999999999999" customHeight="1" x14ac:dyDescent="0.2">
      <c r="A109" t="s">
        <v>249</v>
      </c>
      <c r="C109" s="52"/>
      <c r="D109" s="72" t="e">
        <f ca="1">IFERROR(WD.EXPORT("SCALAR","=-AC!C38",,#NAME?),#NAME?)</f>
        <v>#NAME?</v>
      </c>
      <c r="E109" s="38"/>
      <c r="F109" s="38" t="e">
        <f ca="1">IFERROR(WD.EXPORT("SCALAR","=GETPIVOTDATA(""SUM of Actual Revenue Collected"",ASP!$T$1,""Production Year (Current Year)"",""2023"")",,#NAME?),#NAME?)</f>
        <v>#NAME?</v>
      </c>
      <c r="J109" s="38" t="e">
        <f t="shared" ca="1" si="0"/>
        <v>#NAME?</v>
      </c>
    </row>
    <row r="110" spans="1:12" ht="16.149999999999999" customHeight="1" x14ac:dyDescent="0.2">
      <c r="A110" t="s">
        <v>250</v>
      </c>
      <c r="C110" s="52"/>
      <c r="D110" s="72" t="e">
        <f ca="1">IFERROR(WD.EXPORT("SCALAR","=-AC!C38",,#NAME?),#NAME?)</f>
        <v>#NAME?</v>
      </c>
      <c r="E110" s="72" t="e">
        <f ca="1">IFERROR(WD.EXPORT("SCALAR","=AC!J36",,#NAME?),#NAME?)</f>
        <v>#NAME?</v>
      </c>
      <c r="F110" s="38"/>
      <c r="J110" s="38" t="e">
        <f t="shared" ref="J110:J133" ca="1" si="1">SUM(B110:H110)</f>
        <v>#NAME?</v>
      </c>
    </row>
    <row r="111" spans="1:12" ht="12" x14ac:dyDescent="0.2">
      <c r="A111" t="s">
        <v>251</v>
      </c>
      <c r="C111" s="52" t="e">
        <f>#REF!</f>
        <v>#REF!</v>
      </c>
      <c r="D111" s="72" t="e">
        <f ca="1">IFERROR(WD.EXPORT("SCALAR","=-SUM(AC!D38+AC!C39)",,#NAME?),#NAME?)</f>
        <v>#NAME?</v>
      </c>
      <c r="E111" s="38"/>
      <c r="F111" s="38"/>
      <c r="J111" s="38" t="e">
        <f t="shared" si="1"/>
        <v>#REF!</v>
      </c>
    </row>
    <row r="112" spans="1:12" ht="16.149999999999999" customHeight="1" x14ac:dyDescent="0.2">
      <c r="A112" t="s">
        <v>252</v>
      </c>
      <c r="C112" s="52"/>
      <c r="D112" s="72" t="e">
        <f ca="1">IFERROR(WD.EXPORT("SCALAR","=-AC!D38",,#NAME?),#NAME?)</f>
        <v>#NAME?</v>
      </c>
      <c r="E112" s="38"/>
      <c r="F112" s="38" t="e">
        <f ca="1">IFERROR(WD.EXPORT("SCALAR","=GETPIVOTDATA(""SUM of Total Participant  Revenue  Requirement"",ASP!$T$1,""Production Year (Current Year)"",""2023"")",,#NAME?),#NAME?)</f>
        <v>#NAME?</v>
      </c>
      <c r="J112" s="38" t="e">
        <f t="shared" ca="1" si="1"/>
        <v>#NAME?</v>
      </c>
    </row>
    <row r="113" spans="1:10" ht="12" x14ac:dyDescent="0.2">
      <c r="A113" t="s">
        <v>253</v>
      </c>
      <c r="D113" s="72" t="e">
        <f ca="1">IFERROR(WD.EXPORT("SCALAR","=-AC!C39",,#NAME?),#NAME?)</f>
        <v>#NAME?</v>
      </c>
      <c r="E113" s="38"/>
      <c r="F113" s="38"/>
      <c r="G113" s="16" t="e">
        <f ca="1">IFERROR(WD.EXPORT("SCALAR","=AD!$D$27",,#NAME?),#NAME?)</f>
        <v>#NAME?</v>
      </c>
      <c r="H113" s="16"/>
      <c r="I113" s="16"/>
      <c r="J113" s="38" t="e">
        <f t="shared" ca="1" si="1"/>
        <v>#NAME?</v>
      </c>
    </row>
    <row r="114" spans="1:10" ht="12" x14ac:dyDescent="0.2">
      <c r="A114" t="s">
        <v>254</v>
      </c>
      <c r="D114" s="72" t="e">
        <f ca="1">IFERROR(WD.EXPORT("SCALAR","=-AC!E38",,#NAME?),#NAME?)</f>
        <v>#NAME?</v>
      </c>
      <c r="E114" s="38" t="e">
        <f ca="1">IFERROR(WD.EXPORT("SCALAR","=AC!L36",,#NAME?),#NAME?)</f>
        <v>#NAME?</v>
      </c>
      <c r="F114" s="38"/>
      <c r="G114" s="16"/>
      <c r="H114" s="16"/>
      <c r="I114" s="16"/>
      <c r="J114" s="38" t="e">
        <f t="shared" ca="1" si="1"/>
        <v>#NAME?</v>
      </c>
    </row>
    <row r="115" spans="1:10" ht="12" x14ac:dyDescent="0.2">
      <c r="A115" t="s">
        <v>255</v>
      </c>
      <c r="C115" s="52" t="e">
        <f>#REF!</f>
        <v>#REF!</v>
      </c>
      <c r="D115" s="72" t="e">
        <f ca="1">IFERROR(WD.EXPORT("SCALAR","=-AC!C54",,#NAME?),#NAME?)</f>
        <v>#NAME?</v>
      </c>
      <c r="E115" s="38"/>
      <c r="F115" s="38"/>
      <c r="J115" s="38" t="e">
        <f t="shared" si="1"/>
        <v>#REF!</v>
      </c>
    </row>
    <row r="116" spans="1:10" ht="16.149999999999999" customHeight="1" x14ac:dyDescent="0.2">
      <c r="A116" t="s">
        <v>256</v>
      </c>
      <c r="C116" s="52"/>
      <c r="D116" s="72" t="e">
        <f ca="1">IFERROR(WD.EXPORT("SCALAR","=-AC!C51",,#NAME?),#NAME?)</f>
        <v>#NAME?</v>
      </c>
      <c r="E116" s="38"/>
      <c r="F116" s="38" t="e">
        <f ca="1">IFERROR(WD.EXPORT("SCALAR","=GETPIVOTDATA(""SUM of Actual Revenue Collected"",ASP!$T$1,""Production Year (Current Year)"",""2024"")",,#NAME?),#NAME?)</f>
        <v>#NAME?</v>
      </c>
      <c r="J116" s="38" t="e">
        <f t="shared" ca="1" si="1"/>
        <v>#NAME?</v>
      </c>
    </row>
    <row r="117" spans="1:10" ht="16.149999999999999" customHeight="1" x14ac:dyDescent="0.2">
      <c r="A117" t="s">
        <v>257</v>
      </c>
      <c r="C117" s="52"/>
      <c r="D117" s="72" t="e">
        <f ca="1">IFERROR(WD.EXPORT("SCALAR","=-AC!C51",,#NAME?),#NAME?)</f>
        <v>#NAME?</v>
      </c>
      <c r="E117" s="72" t="e">
        <f ca="1">IFERROR(WD.EXPORT("SCALAR","=AC!J49",,#NAME?),#NAME?)</f>
        <v>#NAME?</v>
      </c>
      <c r="F117" s="38"/>
      <c r="J117" s="38" t="e">
        <f t="shared" ca="1" si="1"/>
        <v>#NAME?</v>
      </c>
    </row>
    <row r="118" spans="1:10" ht="12" x14ac:dyDescent="0.2">
      <c r="A118" t="s">
        <v>258</v>
      </c>
      <c r="C118" s="52" t="e">
        <f>#REF!</f>
        <v>#REF!</v>
      </c>
      <c r="D118" s="72" t="e">
        <f ca="1">IFERROR(WD.EXPORT("SCALAR","=-SUM(AC!D51+AC!C52)",,#NAME?),#NAME?)</f>
        <v>#NAME?</v>
      </c>
      <c r="E118" s="38"/>
      <c r="F118" s="38"/>
      <c r="J118" s="38" t="e">
        <f t="shared" si="1"/>
        <v>#REF!</v>
      </c>
    </row>
    <row r="119" spans="1:10" ht="16.149999999999999" customHeight="1" x14ac:dyDescent="0.2">
      <c r="A119" t="s">
        <v>259</v>
      </c>
      <c r="C119" s="52"/>
      <c r="D119" s="72" t="e">
        <f ca="1">IFERROR(WD.EXPORT("SCALAR","=-AC!D51",,#NAME?),#NAME?)</f>
        <v>#NAME?</v>
      </c>
      <c r="E119" s="38"/>
      <c r="F119" s="38" t="e">
        <f ca="1">IFERROR(WD.EXPORT("SCALAR","=GETPIVOTDATA(""SUM of Total Participant  Revenue  Requirement"",ASP!$T$1,""Production Year (Current Year)"",""2024"")",,#NAME?),#NAME?)</f>
        <v>#NAME?</v>
      </c>
      <c r="J119" s="38" t="e">
        <f t="shared" ca="1" si="1"/>
        <v>#NAME?</v>
      </c>
    </row>
    <row r="120" spans="1:10" ht="12" x14ac:dyDescent="0.2">
      <c r="A120" t="s">
        <v>260</v>
      </c>
      <c r="D120" s="72" t="e">
        <f ca="1">IFERROR(WD.EXPORT("SCALAR","=-AC!C52",,#NAME?),#NAME?)</f>
        <v>#NAME?</v>
      </c>
      <c r="E120" s="38"/>
      <c r="F120" s="38"/>
      <c r="G120" s="16" t="e">
        <f ca="1">IFERROR(WD.EXPORT("SCALAR","=AD!$E$27",,#NAME?),#NAME?)</f>
        <v>#NAME?</v>
      </c>
      <c r="H120" s="16"/>
      <c r="I120" s="16"/>
      <c r="J120" s="38" t="e">
        <f t="shared" ca="1" si="1"/>
        <v>#NAME?</v>
      </c>
    </row>
    <row r="121" spans="1:10" ht="16.149999999999999" customHeight="1" x14ac:dyDescent="0.2">
      <c r="A121" t="s">
        <v>261</v>
      </c>
      <c r="D121" s="72" t="e">
        <f ca="1">IFERROR(WD.EXPORT("SCALAR","=-AC!E51",,#NAME?),#NAME?)</f>
        <v>#NAME?</v>
      </c>
      <c r="E121" s="38" t="e">
        <f ca="1">IFERROR(WD.EXPORT("SCALAR","=AC!L49",,#NAME?),#NAME?)</f>
        <v>#NAME?</v>
      </c>
      <c r="F121" s="38"/>
      <c r="G121" s="16"/>
      <c r="H121" s="16"/>
      <c r="I121" s="16"/>
      <c r="J121" s="38" t="e">
        <f t="shared" ca="1" si="1"/>
        <v>#NAME?</v>
      </c>
    </row>
    <row r="122" spans="1:10" ht="12" x14ac:dyDescent="0.2">
      <c r="A122" t="s">
        <v>262</v>
      </c>
      <c r="C122" s="52" t="e">
        <f>#REF!</f>
        <v>#REF!</v>
      </c>
      <c r="D122" s="72" t="e">
        <f ca="1">IFERROR(WD.EXPORT("SCALAR","=-AC!C67",,#NAME?),#NAME?)</f>
        <v>#NAME?</v>
      </c>
      <c r="E122" s="38"/>
      <c r="F122" s="38"/>
      <c r="J122" s="38" t="e">
        <f t="shared" si="1"/>
        <v>#REF!</v>
      </c>
    </row>
    <row r="123" spans="1:10" ht="16.149999999999999" customHeight="1" x14ac:dyDescent="0.2">
      <c r="A123" t="s">
        <v>263</v>
      </c>
      <c r="C123" s="52"/>
      <c r="D123" s="72" t="e">
        <f ca="1">IFERROR(WD.EXPORT("SCALAR","=-AC!C64",,#NAME?),#NAME?)</f>
        <v>#NAME?</v>
      </c>
      <c r="E123" s="38"/>
      <c r="F123" s="38" t="e">
        <f ca="1">IFERROR(WD.EXPORT("SCALAR","=GETPIVOTDATA(""SUM of Actual Revenue Collected"",ASP!$T$1,""Production Year (Current Year)"",""2025"")",,#NAME?),#NAME?)</f>
        <v>#NAME?</v>
      </c>
      <c r="J123" s="38" t="e">
        <f t="shared" ca="1" si="1"/>
        <v>#NAME?</v>
      </c>
    </row>
    <row r="124" spans="1:10" ht="16.149999999999999" customHeight="1" x14ac:dyDescent="0.2">
      <c r="A124" t="s">
        <v>264</v>
      </c>
      <c r="C124" s="52"/>
      <c r="D124" s="72" t="e">
        <f ca="1">IFERROR(WD.EXPORT("SCALAR","=-AC!C64",,#NAME?),#NAME?)</f>
        <v>#NAME?</v>
      </c>
      <c r="E124" s="72" t="e">
        <f ca="1">IFERROR(WD.EXPORT("SCALAR","=AC!J62",,#NAME?),#NAME?)</f>
        <v>#NAME?</v>
      </c>
      <c r="F124" s="38"/>
      <c r="J124" s="38" t="e">
        <f t="shared" ca="1" si="1"/>
        <v>#NAME?</v>
      </c>
    </row>
    <row r="125" spans="1:10" ht="12" x14ac:dyDescent="0.2">
      <c r="A125" t="s">
        <v>265</v>
      </c>
      <c r="C125" s="52" t="e">
        <f>#REF!</f>
        <v>#REF!</v>
      </c>
      <c r="D125" s="72" t="e">
        <f ca="1">IFERROR(WD.EXPORT("SCALAR","=-SUM(AC!D64+AC!C65)",,#NAME?),#NAME?)</f>
        <v>#NAME?</v>
      </c>
      <c r="E125" s="38"/>
      <c r="F125" s="38"/>
      <c r="J125" s="38" t="e">
        <f t="shared" si="1"/>
        <v>#REF!</v>
      </c>
    </row>
    <row r="126" spans="1:10" ht="16.149999999999999" customHeight="1" x14ac:dyDescent="0.2">
      <c r="A126" t="s">
        <v>266</v>
      </c>
      <c r="C126" s="52"/>
      <c r="D126" s="72" t="e">
        <f ca="1">IFERROR(WD.EXPORT("SCALAR","=-AC!D64",,#NAME?),#NAME?)</f>
        <v>#NAME?</v>
      </c>
      <c r="E126" s="38"/>
      <c r="F126" s="38" t="e">
        <f ca="1">IFERROR(WD.EXPORT("SCALAR","=GETPIVOTDATA(""SUM of Total Participant  Revenue  Requirement"",ASP!$T$1,""Production Year (Current Year)"",""2025"")",,#NAME?),#NAME?)</f>
        <v>#NAME?</v>
      </c>
      <c r="J126" s="38" t="e">
        <f t="shared" ca="1" si="1"/>
        <v>#NAME?</v>
      </c>
    </row>
    <row r="127" spans="1:10" ht="12" x14ac:dyDescent="0.2">
      <c r="A127" t="s">
        <v>267</v>
      </c>
      <c r="D127" s="72" t="e">
        <f ca="1">IFERROR(WD.EXPORT("SCALAR","=-AC!C65",,#NAME?),#NAME?)</f>
        <v>#NAME?</v>
      </c>
      <c r="E127" s="38"/>
      <c r="F127" s="38"/>
      <c r="G127" s="16" t="e">
        <f ca="1">IFERROR(WD.EXPORT("SCALAR","=AD!$F$27",,#NAME?),#NAME?)</f>
        <v>#NAME?</v>
      </c>
      <c r="H127" s="16"/>
      <c r="I127" s="16"/>
      <c r="J127" s="38" t="e">
        <f t="shared" ca="1" si="1"/>
        <v>#NAME?</v>
      </c>
    </row>
    <row r="128" spans="1:10" ht="16.149999999999999" customHeight="1" x14ac:dyDescent="0.2">
      <c r="A128" t="s">
        <v>268</v>
      </c>
      <c r="B128" s="38"/>
      <c r="C128" s="38" t="e">
        <f>#REF!</f>
        <v>#REF!</v>
      </c>
      <c r="D128" s="38" t="e">
        <f ca="1">IFERROR(WD.EXPORT("SCALAR","=AC!O62",,#NAME?),#NAME?)</f>
        <v>#NAME?</v>
      </c>
      <c r="E128" s="38"/>
      <c r="F128" s="38"/>
      <c r="G128" s="38"/>
      <c r="H128" s="38"/>
      <c r="I128" s="38"/>
      <c r="J128" s="38" t="e">
        <f t="shared" si="1"/>
        <v>#REF!</v>
      </c>
    </row>
    <row r="129" spans="1:10" ht="12" x14ac:dyDescent="0.2">
      <c r="A129" t="s">
        <v>269</v>
      </c>
      <c r="B129" s="38"/>
      <c r="C129" s="38"/>
      <c r="D129" s="38"/>
      <c r="E129" s="38"/>
      <c r="F129" s="38"/>
      <c r="G129" s="38"/>
      <c r="H129" s="38"/>
      <c r="I129" s="38"/>
      <c r="J129" s="38">
        <f t="shared" si="1"/>
        <v>0</v>
      </c>
    </row>
    <row r="130" spans="1:10" ht="12" x14ac:dyDescent="0.2">
      <c r="A130" t="s">
        <v>270</v>
      </c>
      <c r="B130" s="38"/>
      <c r="C130" s="38"/>
      <c r="D130" s="38"/>
      <c r="E130" s="38"/>
      <c r="F130" s="38"/>
      <c r="G130" s="38"/>
      <c r="H130" s="38"/>
      <c r="I130" s="38"/>
      <c r="J130" s="38">
        <f t="shared" si="1"/>
        <v>0</v>
      </c>
    </row>
    <row r="131" spans="1:10" ht="12" x14ac:dyDescent="0.2">
      <c r="A131" t="s">
        <v>271</v>
      </c>
      <c r="B131" s="38"/>
      <c r="C131" s="38"/>
      <c r="D131" s="38"/>
      <c r="E131" s="38"/>
      <c r="F131" s="38"/>
      <c r="G131" s="38"/>
      <c r="H131" s="38"/>
      <c r="I131" s="38"/>
      <c r="J131" s="38">
        <f t="shared" si="1"/>
        <v>0</v>
      </c>
    </row>
    <row r="132" spans="1:10" ht="12" x14ac:dyDescent="0.2">
      <c r="A132" t="s">
        <v>272</v>
      </c>
      <c r="B132" s="38"/>
      <c r="C132" s="38"/>
      <c r="D132" s="38"/>
      <c r="E132" s="38"/>
      <c r="F132" s="38"/>
      <c r="G132" s="38"/>
      <c r="H132" s="38"/>
      <c r="I132" s="38"/>
      <c r="J132" s="38">
        <f t="shared" si="1"/>
        <v>0</v>
      </c>
    </row>
    <row r="133" spans="1:10" ht="12" x14ac:dyDescent="0.2">
      <c r="A133" t="s">
        <v>273</v>
      </c>
      <c r="B133" s="38"/>
      <c r="C133" s="38"/>
      <c r="D133" s="38"/>
      <c r="E133" s="38"/>
      <c r="F133" s="38"/>
      <c r="G133" s="38"/>
      <c r="H133" s="38"/>
      <c r="I133" s="38"/>
      <c r="J133" s="38">
        <f t="shared" si="1"/>
        <v>0</v>
      </c>
    </row>
    <row r="134" spans="1:10" ht="12" x14ac:dyDescent="0.2"/>
    <row r="135" spans="1:10" ht="12" x14ac:dyDescent="0.2"/>
    <row r="136" spans="1:10" ht="12" x14ac:dyDescent="0.2"/>
    <row r="137" spans="1:10" ht="12" x14ac:dyDescent="0.2"/>
    <row r="138" spans="1:10" ht="12" x14ac:dyDescent="0.2"/>
    <row r="140" spans="1:10" ht="12" x14ac:dyDescent="0.2"/>
    <row r="141" spans="1:10" ht="12" x14ac:dyDescent="0.2"/>
    <row r="142" spans="1:10" ht="12" x14ac:dyDescent="0.2"/>
    <row r="143" spans="1:10" ht="12" x14ac:dyDescent="0.2"/>
    <row r="144" spans="1:10" ht="12" x14ac:dyDescent="0.2"/>
    <row r="145" spans="6:9" ht="12" x14ac:dyDescent="0.2"/>
    <row r="146" spans="6:9" ht="12" x14ac:dyDescent="0.2"/>
    <row r="147" spans="6:9" ht="12" x14ac:dyDescent="0.2"/>
    <row r="148" spans="6:9" ht="12" x14ac:dyDescent="0.2"/>
    <row r="149" spans="6:9" ht="12" x14ac:dyDescent="0.2"/>
    <row r="150" spans="6:9" ht="12" x14ac:dyDescent="0.2"/>
    <row r="151" spans="6:9" ht="12" x14ac:dyDescent="0.2"/>
    <row r="152" spans="6:9" ht="12" x14ac:dyDescent="0.2">
      <c r="F152" s="38"/>
      <c r="G152" s="38"/>
      <c r="H152" s="38"/>
      <c r="I152" s="38"/>
    </row>
    <row r="154" spans="6:9" ht="12" x14ac:dyDescent="0.2"/>
    <row r="155" spans="6:9" ht="12" x14ac:dyDescent="0.2"/>
    <row r="156" spans="6:9" ht="12" x14ac:dyDescent="0.2"/>
  </sheetData>
  <conditionalFormatting sqref="D5:D29">
    <cfRule type="containsText" dxfId="1" priority="1" operator="containsText" text="Overcollected">
      <formula>NOT(ISERROR(SEARCH("Overcollected",D5)))</formula>
    </cfRule>
    <cfRule type="containsText" dxfId="0" priority="2" operator="containsText" text="Undercollected">
      <formula>NOT(ISERROR(SEARCH("Undercollected",D5)))</formula>
    </cfRule>
  </conditionalFormatting>
  <pageMargins left="0.55555555555555558" right="0.55555555555555558" top="0.55555555555555558" bottom="0.55555558204650879" header="0.27777777777777779" footer="0"/>
  <pageSetup fitToWidth="0" fitToHeight="0" pageOrder="overThenDown"/>
</worksheet>
</file>

<file path=docMetadata/LabelInfo.xml><?xml version="1.0" encoding="utf-8"?>
<clbl:labelList xmlns:clbl="http://schemas.microsoft.com/office/2020/mipLabelMetadata">
  <clbl:label id="{854f2212-fe43-4578-b841-38c95b77cb60}" enabled="1" method="Privileged" siteId="{9869aa0d-ebba-4f8c-9399-7dff7665b1d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Notes</vt:lpstr>
      <vt:lpstr>Appendix A-1 2021 to 2025</vt:lpstr>
      <vt:lpstr>AC01E-2025 (Appendix D-1)</vt:lpstr>
      <vt:lpstr>AC04E-2024 (Appendix D-2)</vt:lpstr>
      <vt:lpstr>AC04E-2023 (Appendix D-3)</vt:lpstr>
      <vt:lpstr>AC04E-2022 (Appendix D-4)</vt:lpstr>
      <vt:lpstr>AC04E-2021 (Appendix D-5)</vt:lpstr>
      <vt:lpstr>Reconciliation</vt:lpstr>
      <vt:lpstr>Reconciliation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2026-08-10T18:33:08Z</dcterms:created>
  <dcterms:modified xsi:type="dcterms:W3CDTF">2026-08-10T18:33:15Z</dcterms:modified>
</cp:coreProperties>
</file>