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 and ACCOUNTING\2021\2021 Retailer Funding\"/>
    </mc:Choice>
  </mc:AlternateContent>
  <bookViews>
    <workbookView xWindow="360" yWindow="75" windowWidth="12435" windowHeight="10800" tabRatio="875" activeTab="1"/>
  </bookViews>
  <sheets>
    <sheet name="Retailer Funding Summary " sheetId="1" r:id="rId1"/>
    <sheet name="Retailer Re-Payments" sheetId="2" r:id="rId2"/>
    <sheet name="Interest Calculation" sheetId="7" r:id="rId3"/>
    <sheet name="Interest Rate" sheetId="8" r:id="rId4"/>
  </sheets>
  <definedNames>
    <definedName name="_xlnm.Print_Area" localSheetId="0">'Retailer Funding Summary '!$A$1:$F$28</definedName>
  </definedNames>
  <calcPr calcId="152511"/>
</workbook>
</file>

<file path=xl/calcChain.xml><?xml version="1.0" encoding="utf-8"?>
<calcChain xmlns="http://schemas.openxmlformats.org/spreadsheetml/2006/main">
  <c r="E112" i="2" l="1"/>
  <c r="A411" i="7" l="1"/>
  <c r="C411" i="7" s="1"/>
  <c r="D411" i="7" l="1"/>
  <c r="A408" i="7"/>
  <c r="A409" i="7" s="1"/>
  <c r="C408" i="7"/>
  <c r="D408" i="7"/>
  <c r="C409" i="7" l="1"/>
  <c r="D409" i="7"/>
  <c r="A410" i="7"/>
  <c r="E110" i="2"/>
  <c r="A110" i="2"/>
  <c r="A407" i="7"/>
  <c r="D407" i="7" s="1"/>
  <c r="C407" i="7"/>
  <c r="C410" i="7" l="1"/>
  <c r="D410" i="7"/>
  <c r="A406" i="7"/>
  <c r="C406" i="7" s="1"/>
  <c r="D406" i="7" l="1"/>
  <c r="A405" i="7"/>
  <c r="C405" i="7" s="1"/>
  <c r="D405" i="7" l="1"/>
  <c r="A404" i="7"/>
  <c r="C404" i="7"/>
  <c r="D404" i="7"/>
  <c r="A401" i="7" l="1"/>
  <c r="C401" i="7" s="1"/>
  <c r="A402" i="7"/>
  <c r="A403" i="7" s="1"/>
  <c r="C402" i="7"/>
  <c r="D402" i="7"/>
  <c r="A400" i="7"/>
  <c r="C400" i="7" s="1"/>
  <c r="F109" i="2"/>
  <c r="C403" i="7" l="1"/>
  <c r="D403" i="7"/>
  <c r="D401" i="7"/>
  <c r="D400" i="7"/>
  <c r="A399" i="7"/>
  <c r="C399" i="7" s="1"/>
  <c r="D399" i="7"/>
  <c r="D398" i="7" l="1"/>
  <c r="C398" i="7"/>
  <c r="A398" i="7"/>
  <c r="C397" i="7" l="1"/>
  <c r="D397" i="7"/>
  <c r="C391" i="7" l="1"/>
  <c r="D391" i="7"/>
  <c r="C392" i="7"/>
  <c r="D392" i="7"/>
  <c r="C393" i="7"/>
  <c r="D393" i="7"/>
  <c r="C394" i="7"/>
  <c r="D394" i="7"/>
  <c r="C395" i="7"/>
  <c r="D395" i="7"/>
  <c r="C396" i="7"/>
  <c r="D396" i="7"/>
  <c r="C379" i="7" l="1"/>
  <c r="D379" i="7"/>
  <c r="C380" i="7"/>
  <c r="D380" i="7"/>
  <c r="C381" i="7"/>
  <c r="D381" i="7"/>
  <c r="C382" i="7"/>
  <c r="D382" i="7"/>
  <c r="C383" i="7"/>
  <c r="D383" i="7"/>
  <c r="C384" i="7"/>
  <c r="D384" i="7"/>
  <c r="C385" i="7"/>
  <c r="D385" i="7"/>
  <c r="C386" i="7"/>
  <c r="D386" i="7"/>
  <c r="C387" i="7"/>
  <c r="D387" i="7"/>
  <c r="C388" i="7"/>
  <c r="D388" i="7"/>
  <c r="C389" i="7"/>
  <c r="D389" i="7"/>
  <c r="C390" i="7"/>
  <c r="D390" i="7"/>
  <c r="C377" i="7" l="1"/>
  <c r="D377" i="7"/>
  <c r="C378" i="7"/>
  <c r="D378" i="7"/>
  <c r="C371" i="7" l="1"/>
  <c r="D371" i="7"/>
  <c r="C372" i="7"/>
  <c r="D372" i="7"/>
  <c r="C373" i="7"/>
  <c r="D373" i="7"/>
  <c r="C374" i="7"/>
  <c r="D374" i="7"/>
  <c r="C375" i="7"/>
  <c r="D375" i="7"/>
  <c r="C376" i="7"/>
  <c r="D376" i="7"/>
  <c r="C370" i="7"/>
  <c r="D370" i="7"/>
  <c r="C26" i="8" l="1"/>
  <c r="C25" i="8"/>
  <c r="C21" i="8"/>
  <c r="C22" i="8"/>
  <c r="C23" i="8"/>
  <c r="C20" i="8"/>
  <c r="C24" i="8"/>
  <c r="C16" i="8"/>
  <c r="C17" i="8"/>
  <c r="C18" i="8"/>
  <c r="C19" i="8"/>
  <c r="C15" i="8"/>
  <c r="C11" i="8"/>
  <c r="C12" i="8"/>
  <c r="C13" i="8"/>
  <c r="C14" i="8"/>
  <c r="C10" i="8"/>
  <c r="D7" i="8"/>
  <c r="F7" i="8" s="1"/>
  <c r="C7" i="8"/>
  <c r="F6" i="8"/>
  <c r="F5" i="8"/>
  <c r="C5" i="8"/>
  <c r="F4" i="8"/>
  <c r="C365" i="7" l="1"/>
  <c r="D365" i="7"/>
  <c r="C366" i="7"/>
  <c r="D366" i="7"/>
  <c r="C367" i="7"/>
  <c r="D367" i="7"/>
  <c r="C368" i="7"/>
  <c r="D368" i="7"/>
  <c r="C369" i="7"/>
  <c r="D369" i="7"/>
  <c r="C358" i="7" l="1"/>
  <c r="D358" i="7"/>
  <c r="C359" i="7"/>
  <c r="D359" i="7"/>
  <c r="C360" i="7"/>
  <c r="D360" i="7"/>
  <c r="C361" i="7"/>
  <c r="D361" i="7"/>
  <c r="C362" i="7"/>
  <c r="D362" i="7"/>
  <c r="C363" i="7"/>
  <c r="D363" i="7"/>
  <c r="C364" i="7"/>
  <c r="D364" i="7"/>
  <c r="C357" i="7" l="1"/>
  <c r="D357" i="7"/>
  <c r="F100" i="2" l="1"/>
  <c r="C341" i="7"/>
  <c r="D341" i="7"/>
  <c r="C342" i="7"/>
  <c r="D342" i="7"/>
  <c r="C343" i="7"/>
  <c r="D343" i="7"/>
  <c r="C344" i="7"/>
  <c r="D344" i="7"/>
  <c r="C345" i="7"/>
  <c r="D345" i="7"/>
  <c r="C346" i="7"/>
  <c r="D346" i="7"/>
  <c r="C347" i="7"/>
  <c r="D347" i="7"/>
  <c r="C348" i="7"/>
  <c r="D348" i="7"/>
  <c r="C349" i="7"/>
  <c r="D349" i="7"/>
  <c r="C350" i="7"/>
  <c r="D350" i="7"/>
  <c r="C351" i="7"/>
  <c r="D351" i="7"/>
  <c r="C352" i="7"/>
  <c r="D352" i="7"/>
  <c r="C353" i="7"/>
  <c r="D353" i="7"/>
  <c r="C354" i="7"/>
  <c r="D354" i="7"/>
  <c r="C355" i="7"/>
  <c r="D355" i="7"/>
  <c r="C356" i="7"/>
  <c r="D356" i="7"/>
  <c r="C339" i="7" l="1"/>
  <c r="D339" i="7"/>
  <c r="C340" i="7"/>
  <c r="D340" i="7"/>
  <c r="C337" i="7"/>
  <c r="D337" i="7"/>
  <c r="C338" i="7"/>
  <c r="D338" i="7"/>
  <c r="F91" i="2"/>
  <c r="C335" i="7" l="1"/>
  <c r="D335" i="7"/>
  <c r="C336" i="7"/>
  <c r="D336" i="7"/>
  <c r="C330" i="7" l="1"/>
  <c r="D330" i="7"/>
  <c r="C331" i="7"/>
  <c r="D331" i="7"/>
  <c r="C332" i="7"/>
  <c r="D332" i="7"/>
  <c r="C333" i="7"/>
  <c r="D333" i="7"/>
  <c r="C334" i="7"/>
  <c r="D334" i="7"/>
  <c r="C329" i="7" l="1"/>
  <c r="D329" i="7"/>
  <c r="C327" i="7" l="1"/>
  <c r="D327" i="7"/>
  <c r="C328" i="7"/>
  <c r="D328" i="7"/>
  <c r="C325" i="7" l="1"/>
  <c r="D325" i="7"/>
  <c r="C326" i="7"/>
  <c r="D326" i="7"/>
  <c r="C316" i="7"/>
  <c r="D316" i="7"/>
  <c r="C317" i="7"/>
  <c r="D317" i="7"/>
  <c r="C318" i="7"/>
  <c r="D318" i="7"/>
  <c r="C319" i="7"/>
  <c r="D319" i="7"/>
  <c r="C320" i="7"/>
  <c r="D320" i="7"/>
  <c r="C321" i="7"/>
  <c r="D321" i="7"/>
  <c r="C322" i="7"/>
  <c r="D322" i="7"/>
  <c r="C323" i="7"/>
  <c r="D323" i="7"/>
  <c r="C324" i="7"/>
  <c r="D324" i="7"/>
  <c r="C311" i="7" l="1"/>
  <c r="D311" i="7"/>
  <c r="C312" i="7"/>
  <c r="D312" i="7"/>
  <c r="C313" i="7"/>
  <c r="D313" i="7"/>
  <c r="C314" i="7"/>
  <c r="D314" i="7"/>
  <c r="C315" i="7"/>
  <c r="D315" i="7"/>
  <c r="D309" i="7" l="1"/>
  <c r="C309" i="7"/>
  <c r="C310" i="7"/>
  <c r="D310" i="7"/>
  <c r="C293" i="7"/>
  <c r="D293" i="7"/>
  <c r="C294" i="7"/>
  <c r="D294" i="7"/>
  <c r="C295" i="7"/>
  <c r="D295" i="7"/>
  <c r="C296" i="7"/>
  <c r="D296" i="7"/>
  <c r="C297" i="7"/>
  <c r="D297" i="7"/>
  <c r="C298" i="7"/>
  <c r="D298" i="7"/>
  <c r="C299" i="7"/>
  <c r="D299" i="7"/>
  <c r="C300" i="7"/>
  <c r="D300" i="7"/>
  <c r="C301" i="7"/>
  <c r="D301" i="7"/>
  <c r="C302" i="7"/>
  <c r="D302" i="7"/>
  <c r="C303" i="7"/>
  <c r="D303" i="7"/>
  <c r="C304" i="7"/>
  <c r="D304" i="7"/>
  <c r="C305" i="7"/>
  <c r="D305" i="7"/>
  <c r="C306" i="7"/>
  <c r="D306" i="7"/>
  <c r="C307" i="7"/>
  <c r="D307" i="7"/>
  <c r="C308" i="7"/>
  <c r="D308" i="7"/>
  <c r="F79" i="2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C250" i="7" l="1"/>
  <c r="D250" i="7"/>
  <c r="C251" i="7"/>
  <c r="D251" i="7"/>
  <c r="C252" i="7"/>
  <c r="D252" i="7"/>
  <c r="C253" i="7"/>
  <c r="D253" i="7"/>
  <c r="C254" i="7"/>
  <c r="D254" i="7"/>
  <c r="C255" i="7"/>
  <c r="D255" i="7"/>
  <c r="C256" i="7"/>
  <c r="D256" i="7"/>
  <c r="C257" i="7"/>
  <c r="D257" i="7"/>
  <c r="C258" i="7"/>
  <c r="D258" i="7"/>
  <c r="C259" i="7"/>
  <c r="D259" i="7"/>
  <c r="C260" i="7"/>
  <c r="D260" i="7"/>
  <c r="C261" i="7"/>
  <c r="D261" i="7"/>
  <c r="C262" i="7"/>
  <c r="D262" i="7"/>
  <c r="C263" i="7"/>
  <c r="D263" i="7"/>
  <c r="C264" i="7"/>
  <c r="D264" i="7"/>
  <c r="C265" i="7"/>
  <c r="D265" i="7"/>
  <c r="C266" i="7"/>
  <c r="D266" i="7"/>
  <c r="C267" i="7"/>
  <c r="D267" i="7"/>
  <c r="C268" i="7"/>
  <c r="D268" i="7"/>
  <c r="C269" i="7"/>
  <c r="D269" i="7"/>
  <c r="C270" i="7"/>
  <c r="D270" i="7"/>
  <c r="C271" i="7"/>
  <c r="D271" i="7"/>
  <c r="C272" i="7"/>
  <c r="D272" i="7"/>
  <c r="C273" i="7"/>
  <c r="D273" i="7"/>
  <c r="C274" i="7"/>
  <c r="D274" i="7"/>
  <c r="C275" i="7"/>
  <c r="D275" i="7"/>
  <c r="C276" i="7"/>
  <c r="D276" i="7"/>
  <c r="C277" i="7"/>
  <c r="D277" i="7"/>
  <c r="C278" i="7"/>
  <c r="D278" i="7"/>
  <c r="C279" i="7"/>
  <c r="D279" i="7"/>
  <c r="C280" i="7"/>
  <c r="D280" i="7"/>
  <c r="C281" i="7"/>
  <c r="D281" i="7"/>
  <c r="C282" i="7"/>
  <c r="D282" i="7"/>
  <c r="C283" i="7"/>
  <c r="D283" i="7"/>
  <c r="C284" i="7"/>
  <c r="D284" i="7"/>
  <c r="C285" i="7"/>
  <c r="D285" i="7"/>
  <c r="C286" i="7"/>
  <c r="D286" i="7"/>
  <c r="C287" i="7"/>
  <c r="D287" i="7"/>
  <c r="C288" i="7"/>
  <c r="D288" i="7"/>
  <c r="C289" i="7"/>
  <c r="D289" i="7"/>
  <c r="C290" i="7"/>
  <c r="D290" i="7"/>
  <c r="C291" i="7"/>
  <c r="D291" i="7"/>
  <c r="C292" i="7"/>
  <c r="D292" i="7"/>
  <c r="C219" i="7"/>
  <c r="D219" i="7"/>
  <c r="C220" i="7"/>
  <c r="D220" i="7"/>
  <c r="C221" i="7"/>
  <c r="D221" i="7"/>
  <c r="C222" i="7"/>
  <c r="D222" i="7"/>
  <c r="C223" i="7"/>
  <c r="D223" i="7"/>
  <c r="C224" i="7"/>
  <c r="D224" i="7"/>
  <c r="C225" i="7"/>
  <c r="D225" i="7"/>
  <c r="C226" i="7"/>
  <c r="D226" i="7"/>
  <c r="C227" i="7"/>
  <c r="D227" i="7"/>
  <c r="C228" i="7"/>
  <c r="D228" i="7"/>
  <c r="C229" i="7"/>
  <c r="D229" i="7"/>
  <c r="C230" i="7"/>
  <c r="C231" i="7"/>
  <c r="D231" i="7"/>
  <c r="C232" i="7"/>
  <c r="D232" i="7"/>
  <c r="C233" i="7"/>
  <c r="D233" i="7"/>
  <c r="C234" i="7"/>
  <c r="D234" i="7"/>
  <c r="C235" i="7"/>
  <c r="D235" i="7"/>
  <c r="C236" i="7"/>
  <c r="D236" i="7"/>
  <c r="C237" i="7"/>
  <c r="D237" i="7"/>
  <c r="C238" i="7"/>
  <c r="D238" i="7"/>
  <c r="C239" i="7"/>
  <c r="D239" i="7"/>
  <c r="C240" i="7"/>
  <c r="D240" i="7"/>
  <c r="C241" i="7"/>
  <c r="D241" i="7"/>
  <c r="C242" i="7"/>
  <c r="D242" i="7"/>
  <c r="C243" i="7"/>
  <c r="D243" i="7"/>
  <c r="C244" i="7"/>
  <c r="D244" i="7"/>
  <c r="C245" i="7"/>
  <c r="D245" i="7"/>
  <c r="C246" i="7"/>
  <c r="D246" i="7"/>
  <c r="C247" i="7"/>
  <c r="D247" i="7"/>
  <c r="C248" i="7"/>
  <c r="D248" i="7"/>
  <c r="C249" i="7"/>
  <c r="D249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7" i="7"/>
  <c r="E7" i="7" l="1"/>
  <c r="E8" i="7" l="1"/>
  <c r="G7" i="7"/>
  <c r="B8" i="7"/>
  <c r="F69" i="2"/>
  <c r="G8" i="7" l="1"/>
  <c r="E9" i="7"/>
  <c r="E10" i="7" l="1"/>
  <c r="G9" i="7"/>
  <c r="B9" i="7"/>
  <c r="E11" i="7" l="1"/>
  <c r="G10" i="7"/>
  <c r="E12" i="7" l="1"/>
  <c r="G11" i="7"/>
  <c r="B10" i="7"/>
  <c r="G12" i="7" l="1"/>
  <c r="E13" i="7"/>
  <c r="B11" i="7"/>
  <c r="D230" i="7" l="1"/>
  <c r="F63" i="2"/>
  <c r="E14" i="7"/>
  <c r="G13" i="7"/>
  <c r="B12" i="7"/>
  <c r="E15" i="7" l="1"/>
  <c r="G14" i="7"/>
  <c r="B13" i="7"/>
  <c r="E16" i="7" l="1"/>
  <c r="G15" i="7"/>
  <c r="B14" i="7"/>
  <c r="F53" i="2" l="1"/>
  <c r="D203" i="7"/>
  <c r="E17" i="7"/>
  <c r="G16" i="7"/>
  <c r="B15" i="7"/>
  <c r="F42" i="2"/>
  <c r="E18" i="7" l="1"/>
  <c r="G17" i="7"/>
  <c r="B16" i="7"/>
  <c r="F32" i="2"/>
  <c r="F22" i="2"/>
  <c r="E19" i="7" l="1"/>
  <c r="G18" i="7"/>
  <c r="B17" i="7"/>
  <c r="I5" i="2"/>
  <c r="I15" i="2"/>
  <c r="I14" i="2"/>
  <c r="I13" i="2"/>
  <c r="I12" i="2"/>
  <c r="I10" i="2"/>
  <c r="I9" i="2"/>
  <c r="I8" i="2"/>
  <c r="I7" i="2"/>
  <c r="I6" i="2"/>
  <c r="I15" i="1"/>
  <c r="I14" i="1"/>
  <c r="I13" i="1"/>
  <c r="I12" i="1"/>
  <c r="I11" i="1"/>
  <c r="I10" i="1"/>
  <c r="I9" i="1"/>
  <c r="I8" i="1"/>
  <c r="I7" i="1"/>
  <c r="I6" i="1"/>
  <c r="I5" i="1"/>
  <c r="E20" i="7" l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G19" i="7"/>
  <c r="B18" i="7"/>
  <c r="I16" i="1"/>
  <c r="B19" i="7" l="1"/>
  <c r="D93" i="7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E133" i="7" s="1"/>
  <c r="E134" i="7" s="1"/>
  <c r="E135" i="7" s="1"/>
  <c r="E136" i="7" s="1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E158" i="7" s="1"/>
  <c r="E159" i="7" s="1"/>
  <c r="E160" i="7" s="1"/>
  <c r="E161" i="7" s="1"/>
  <c r="E162" i="7" s="1"/>
  <c r="E163" i="7" s="1"/>
  <c r="E164" i="7" s="1"/>
  <c r="E165" i="7" s="1"/>
  <c r="E166" i="7" s="1"/>
  <c r="E167" i="7" s="1"/>
  <c r="E168" i="7" s="1"/>
  <c r="E169" i="7" s="1"/>
  <c r="E170" i="7" s="1"/>
  <c r="E171" i="7" s="1"/>
  <c r="E172" i="7" s="1"/>
  <c r="E173" i="7" s="1"/>
  <c r="E174" i="7" s="1"/>
  <c r="E175" i="7" s="1"/>
  <c r="E176" i="7" s="1"/>
  <c r="E177" i="7" s="1"/>
  <c r="E178" i="7" s="1"/>
  <c r="E179" i="7" s="1"/>
  <c r="E180" i="7" s="1"/>
  <c r="E181" i="7" s="1"/>
  <c r="E182" i="7" s="1"/>
  <c r="E183" i="7" s="1"/>
  <c r="E184" i="7" s="1"/>
  <c r="E185" i="7" s="1"/>
  <c r="E186" i="7" s="1"/>
  <c r="E187" i="7" s="1"/>
  <c r="E188" i="7" s="1"/>
  <c r="E189" i="7" s="1"/>
  <c r="E190" i="7" s="1"/>
  <c r="E191" i="7" s="1"/>
  <c r="E192" i="7" s="1"/>
  <c r="E193" i="7" s="1"/>
  <c r="E194" i="7" s="1"/>
  <c r="E195" i="7" s="1"/>
  <c r="E196" i="7" s="1"/>
  <c r="E197" i="7" s="1"/>
  <c r="E198" i="7" s="1"/>
  <c r="E199" i="7" s="1"/>
  <c r="E200" i="7" s="1"/>
  <c r="E201" i="7" s="1"/>
  <c r="E202" i="7" s="1"/>
  <c r="E203" i="7" s="1"/>
  <c r="E204" i="7" s="1"/>
  <c r="E205" i="7" s="1"/>
  <c r="E206" i="7" s="1"/>
  <c r="E207" i="7" s="1"/>
  <c r="E208" i="7" s="1"/>
  <c r="E209" i="7" s="1"/>
  <c r="E210" i="7" s="1"/>
  <c r="E211" i="7" s="1"/>
  <c r="E212" i="7" s="1"/>
  <c r="E213" i="7" s="1"/>
  <c r="E214" i="7" s="1"/>
  <c r="E215" i="7" s="1"/>
  <c r="E216" i="7" s="1"/>
  <c r="E217" i="7" s="1"/>
  <c r="E218" i="7" s="1"/>
  <c r="E219" i="7" s="1"/>
  <c r="E220" i="7" s="1"/>
  <c r="E221" i="7" s="1"/>
  <c r="E222" i="7" s="1"/>
  <c r="E223" i="7" s="1"/>
  <c r="E224" i="7" s="1"/>
  <c r="E225" i="7" s="1"/>
  <c r="E226" i="7" s="1"/>
  <c r="E227" i="7" s="1"/>
  <c r="E228" i="7" s="1"/>
  <c r="E229" i="7" s="1"/>
  <c r="E230" i="7" s="1"/>
  <c r="E231" i="7" s="1"/>
  <c r="E232" i="7" s="1"/>
  <c r="E233" i="7" s="1"/>
  <c r="E234" i="7" s="1"/>
  <c r="E235" i="7" s="1"/>
  <c r="E236" i="7" s="1"/>
  <c r="E237" i="7" s="1"/>
  <c r="E238" i="7" s="1"/>
  <c r="E239" i="7" s="1"/>
  <c r="E240" i="7" s="1"/>
  <c r="E241" i="7" s="1"/>
  <c r="E242" i="7" s="1"/>
  <c r="E243" i="7" s="1"/>
  <c r="E244" i="7" s="1"/>
  <c r="E245" i="7" s="1"/>
  <c r="E246" i="7" s="1"/>
  <c r="E247" i="7" s="1"/>
  <c r="E248" i="7" s="1"/>
  <c r="E249" i="7" s="1"/>
  <c r="E250" i="7" s="1"/>
  <c r="E251" i="7" s="1"/>
  <c r="E252" i="7" s="1"/>
  <c r="E253" i="7" s="1"/>
  <c r="E254" i="7" s="1"/>
  <c r="E255" i="7" s="1"/>
  <c r="E256" i="7" s="1"/>
  <c r="E257" i="7" s="1"/>
  <c r="E258" i="7" s="1"/>
  <c r="E259" i="7" s="1"/>
  <c r="E260" i="7" s="1"/>
  <c r="E261" i="7" s="1"/>
  <c r="E262" i="7" s="1"/>
  <c r="E263" i="7" s="1"/>
  <c r="E264" i="7" s="1"/>
  <c r="E265" i="7" s="1"/>
  <c r="E266" i="7" s="1"/>
  <c r="E267" i="7" s="1"/>
  <c r="E268" i="7" s="1"/>
  <c r="E269" i="7" s="1"/>
  <c r="E270" i="7" s="1"/>
  <c r="E271" i="7" s="1"/>
  <c r="E272" i="7" s="1"/>
  <c r="E273" i="7" s="1"/>
  <c r="E274" i="7" s="1"/>
  <c r="E275" i="7" s="1"/>
  <c r="E276" i="7" s="1"/>
  <c r="E277" i="7" s="1"/>
  <c r="E278" i="7" s="1"/>
  <c r="E279" i="7" s="1"/>
  <c r="E280" i="7" s="1"/>
  <c r="E281" i="7" s="1"/>
  <c r="E282" i="7" s="1"/>
  <c r="E283" i="7" s="1"/>
  <c r="E284" i="7" s="1"/>
  <c r="E285" i="7" s="1"/>
  <c r="E286" i="7" s="1"/>
  <c r="E287" i="7" s="1"/>
  <c r="E288" i="7" s="1"/>
  <c r="E289" i="7" s="1"/>
  <c r="E290" i="7" s="1"/>
  <c r="E291" i="7" s="1"/>
  <c r="E292" i="7" s="1"/>
  <c r="E293" i="7" s="1"/>
  <c r="E294" i="7" s="1"/>
  <c r="E295" i="7" s="1"/>
  <c r="E296" i="7" s="1"/>
  <c r="E297" i="7" s="1"/>
  <c r="E298" i="7" s="1"/>
  <c r="E299" i="7" s="1"/>
  <c r="E300" i="7" s="1"/>
  <c r="E301" i="7" s="1"/>
  <c r="E302" i="7" s="1"/>
  <c r="E303" i="7" s="1"/>
  <c r="E304" i="7" s="1"/>
  <c r="E305" i="7" s="1"/>
  <c r="E306" i="7" s="1"/>
  <c r="E307" i="7" s="1"/>
  <c r="E308" i="7" s="1"/>
  <c r="E309" i="7" s="1"/>
  <c r="E310" i="7" s="1"/>
  <c r="E311" i="7" s="1"/>
  <c r="E312" i="7" s="1"/>
  <c r="E313" i="7" s="1"/>
  <c r="E314" i="7" s="1"/>
  <c r="E315" i="7" s="1"/>
  <c r="E316" i="7" s="1"/>
  <c r="E317" i="7" s="1"/>
  <c r="E318" i="7" s="1"/>
  <c r="E319" i="7" s="1"/>
  <c r="E320" i="7" s="1"/>
  <c r="E321" i="7" s="1"/>
  <c r="E322" i="7" s="1"/>
  <c r="E323" i="7" s="1"/>
  <c r="E324" i="7" s="1"/>
  <c r="E325" i="7" s="1"/>
  <c r="E326" i="7" s="1"/>
  <c r="E327" i="7" s="1"/>
  <c r="E328" i="7" s="1"/>
  <c r="E329" i="7" s="1"/>
  <c r="E330" i="7" s="1"/>
  <c r="E331" i="7" s="1"/>
  <c r="E332" i="7" s="1"/>
  <c r="E333" i="7" s="1"/>
  <c r="E334" i="7" s="1"/>
  <c r="E335" i="7" s="1"/>
  <c r="E336" i="7" s="1"/>
  <c r="E337" i="7" s="1"/>
  <c r="E338" i="7" s="1"/>
  <c r="E339" i="7" s="1"/>
  <c r="E340" i="7" s="1"/>
  <c r="E341" i="7" s="1"/>
  <c r="E342" i="7" s="1"/>
  <c r="E343" i="7" s="1"/>
  <c r="E344" i="7" s="1"/>
  <c r="E345" i="7" s="1"/>
  <c r="E346" i="7" s="1"/>
  <c r="E347" i="7" s="1"/>
  <c r="E348" i="7" s="1"/>
  <c r="E349" i="7" s="1"/>
  <c r="E350" i="7" s="1"/>
  <c r="E351" i="7" s="1"/>
  <c r="E352" i="7" s="1"/>
  <c r="E353" i="7" s="1"/>
  <c r="E354" i="7" s="1"/>
  <c r="E355" i="7" s="1"/>
  <c r="E356" i="7" s="1"/>
  <c r="E357" i="7" s="1"/>
  <c r="E358" i="7" s="1"/>
  <c r="E359" i="7" s="1"/>
  <c r="E360" i="7" s="1"/>
  <c r="E361" i="7" s="1"/>
  <c r="E362" i="7" s="1"/>
  <c r="E363" i="7" s="1"/>
  <c r="E364" i="7" s="1"/>
  <c r="E365" i="7" s="1"/>
  <c r="E366" i="7" s="1"/>
  <c r="E367" i="7" s="1"/>
  <c r="E368" i="7" s="1"/>
  <c r="E369" i="7" s="1"/>
  <c r="E370" i="7" s="1"/>
  <c r="E371" i="7" s="1"/>
  <c r="E372" i="7" s="1"/>
  <c r="E373" i="7" s="1"/>
  <c r="E374" i="7" s="1"/>
  <c r="E375" i="7" s="1"/>
  <c r="E376" i="7" s="1"/>
  <c r="G377" i="7" l="1"/>
  <c r="E377" i="7"/>
  <c r="G378" i="7" s="1"/>
  <c r="B377" i="7"/>
  <c r="G20" i="7"/>
  <c r="B20" i="7"/>
  <c r="I11" i="2"/>
  <c r="F1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B378" i="7" l="1"/>
  <c r="E378" i="7"/>
  <c r="B379" i="7" s="1"/>
  <c r="I16" i="2"/>
  <c r="G21" i="7"/>
  <c r="B21" i="7"/>
  <c r="E53" i="2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A53" i="2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379" i="7" l="1"/>
  <c r="E380" i="7" s="1"/>
  <c r="G379" i="7"/>
  <c r="G22" i="7"/>
  <c r="B22" i="7"/>
  <c r="F5" i="1"/>
  <c r="F6" i="1" s="1"/>
  <c r="F7" i="1" s="1"/>
  <c r="F8" i="1" s="1"/>
  <c r="F9" i="1" s="1"/>
  <c r="G380" i="7" l="1"/>
  <c r="B380" i="7"/>
  <c r="G381" i="7"/>
  <c r="E381" i="7"/>
  <c r="B381" i="7"/>
  <c r="G23" i="7"/>
  <c r="G24" i="7" s="1"/>
  <c r="B23" i="7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G382" i="7" l="1"/>
  <c r="B382" i="7"/>
  <c r="E382" i="7"/>
  <c r="B24" i="7"/>
  <c r="G25" i="7"/>
  <c r="E383" i="7" l="1"/>
  <c r="B383" i="7"/>
  <c r="G383" i="7"/>
  <c r="B25" i="7"/>
  <c r="G26" i="7"/>
  <c r="B384" i="7" l="1"/>
  <c r="G384" i="7"/>
  <c r="E384" i="7"/>
  <c r="G27" i="7"/>
  <c r="B26" i="7"/>
  <c r="E385" i="7" l="1"/>
  <c r="G385" i="7"/>
  <c r="B385" i="7"/>
  <c r="G28" i="7"/>
  <c r="B27" i="7"/>
  <c r="G386" i="7" l="1"/>
  <c r="B386" i="7"/>
  <c r="E386" i="7"/>
  <c r="B28" i="7"/>
  <c r="G29" i="7"/>
  <c r="B387" i="7" l="1"/>
  <c r="G387" i="7"/>
  <c r="E387" i="7"/>
  <c r="B29" i="7"/>
  <c r="G30" i="7"/>
  <c r="G388" i="7" l="1"/>
  <c r="B388" i="7"/>
  <c r="E388" i="7"/>
  <c r="B30" i="7"/>
  <c r="G31" i="7"/>
  <c r="B389" i="7" l="1"/>
  <c r="E389" i="7"/>
  <c r="G389" i="7"/>
  <c r="G32" i="7"/>
  <c r="B31" i="7"/>
  <c r="E390" i="7" l="1"/>
  <c r="G390" i="7"/>
  <c r="B390" i="7"/>
  <c r="B32" i="7"/>
  <c r="G33" i="7"/>
  <c r="B391" i="7" l="1"/>
  <c r="G391" i="7"/>
  <c r="E391" i="7"/>
  <c r="G34" i="7"/>
  <c r="B33" i="7"/>
  <c r="E392" i="7" l="1"/>
  <c r="B392" i="7"/>
  <c r="G392" i="7"/>
  <c r="B34" i="7"/>
  <c r="G35" i="7"/>
  <c r="B393" i="7" l="1"/>
  <c r="E393" i="7"/>
  <c r="G393" i="7"/>
  <c r="B35" i="7"/>
  <c r="G36" i="7"/>
  <c r="B394" i="7" l="1"/>
  <c r="E394" i="7"/>
  <c r="G394" i="7"/>
  <c r="G37" i="7"/>
  <c r="B36" i="7"/>
  <c r="G395" i="7" l="1"/>
  <c r="E395" i="7"/>
  <c r="B395" i="7"/>
  <c r="B37" i="7"/>
  <c r="G38" i="7"/>
  <c r="B396" i="7" l="1"/>
  <c r="E396" i="7"/>
  <c r="G396" i="7"/>
  <c r="G39" i="7"/>
  <c r="B38" i="7"/>
  <c r="G397" i="7" l="1"/>
  <c r="B397" i="7"/>
  <c r="E397" i="7"/>
  <c r="B39" i="7"/>
  <c r="G40" i="7"/>
  <c r="B398" i="7" l="1"/>
  <c r="G398" i="7"/>
  <c r="E398" i="7"/>
  <c r="G41" i="7"/>
  <c r="B40" i="7"/>
  <c r="B399" i="7" l="1"/>
  <c r="G399" i="7"/>
  <c r="E399" i="7"/>
  <c r="B41" i="7"/>
  <c r="G42" i="7"/>
  <c r="G400" i="7" l="1"/>
  <c r="B400" i="7"/>
  <c r="E400" i="7"/>
  <c r="B42" i="7"/>
  <c r="G43" i="7"/>
  <c r="B401" i="7" l="1"/>
  <c r="G401" i="7"/>
  <c r="E401" i="7"/>
  <c r="B43" i="7"/>
  <c r="G44" i="7"/>
  <c r="E402" i="7" l="1"/>
  <c r="G402" i="7"/>
  <c r="B402" i="7"/>
  <c r="G45" i="7"/>
  <c r="B44" i="7"/>
  <c r="B403" i="7" l="1"/>
  <c r="E403" i="7"/>
  <c r="G403" i="7"/>
  <c r="B45" i="7"/>
  <c r="G46" i="7"/>
  <c r="B404" i="7" l="1"/>
  <c r="G404" i="7"/>
  <c r="E404" i="7"/>
  <c r="B46" i="7"/>
  <c r="G47" i="7"/>
  <c r="G405" i="7" l="1"/>
  <c r="B405" i="7"/>
  <c r="E405" i="7"/>
  <c r="B47" i="7"/>
  <c r="G48" i="7"/>
  <c r="B406" i="7" l="1"/>
  <c r="G406" i="7"/>
  <c r="E406" i="7"/>
  <c r="B48" i="7"/>
  <c r="G49" i="7"/>
  <c r="B407" i="7" l="1"/>
  <c r="G407" i="7"/>
  <c r="E407" i="7"/>
  <c r="B49" i="7"/>
  <c r="G50" i="7"/>
  <c r="B408" i="7" l="1"/>
  <c r="G408" i="7"/>
  <c r="E408" i="7"/>
  <c r="B50" i="7"/>
  <c r="G51" i="7"/>
  <c r="B409" i="7" l="1"/>
  <c r="G409" i="7"/>
  <c r="E409" i="7"/>
  <c r="B51" i="7"/>
  <c r="G52" i="7"/>
  <c r="G410" i="7" l="1"/>
  <c r="B410" i="7"/>
  <c r="E410" i="7"/>
  <c r="B52" i="7"/>
  <c r="G53" i="7"/>
  <c r="B411" i="7" l="1"/>
  <c r="G411" i="7"/>
  <c r="E411" i="7"/>
  <c r="B53" i="7"/>
  <c r="G54" i="7"/>
  <c r="B54" i="7" l="1"/>
  <c r="G55" i="7"/>
  <c r="B55" i="7" l="1"/>
  <c r="G56" i="7"/>
  <c r="B56" i="7" l="1"/>
  <c r="G57" i="7"/>
  <c r="G58" i="7" l="1"/>
  <c r="B57" i="7"/>
  <c r="B58" i="7" l="1"/>
  <c r="G59" i="7"/>
  <c r="B59" i="7" l="1"/>
  <c r="G60" i="7"/>
  <c r="B60" i="7" l="1"/>
  <c r="G61" i="7"/>
  <c r="B61" i="7" l="1"/>
  <c r="G62" i="7"/>
  <c r="B62" i="7" l="1"/>
  <c r="G63" i="7"/>
  <c r="B63" i="7" l="1"/>
  <c r="G64" i="7"/>
  <c r="B64" i="7" l="1"/>
  <c r="G65" i="7"/>
  <c r="B65" i="7" l="1"/>
  <c r="G66" i="7"/>
  <c r="G67" i="7" l="1"/>
  <c r="B66" i="7"/>
  <c r="B67" i="7" l="1"/>
  <c r="G68" i="7"/>
  <c r="B68" i="7" l="1"/>
  <c r="G69" i="7"/>
  <c r="G70" i="7" l="1"/>
  <c r="B69" i="7"/>
  <c r="B70" i="7" l="1"/>
  <c r="G71" i="7"/>
  <c r="B71" i="7" l="1"/>
  <c r="G72" i="7"/>
  <c r="B72" i="7" l="1"/>
  <c r="G73" i="7"/>
  <c r="B73" i="7" l="1"/>
  <c r="G74" i="7"/>
  <c r="G75" i="7" l="1"/>
  <c r="B74" i="7"/>
  <c r="G76" i="7" l="1"/>
  <c r="B75" i="7"/>
  <c r="B76" i="7" l="1"/>
  <c r="G77" i="7"/>
  <c r="B77" i="7" l="1"/>
  <c r="G78" i="7"/>
  <c r="B78" i="7" l="1"/>
  <c r="G79" i="7"/>
  <c r="B79" i="7" l="1"/>
  <c r="G80" i="7"/>
  <c r="B80" i="7" l="1"/>
  <c r="G81" i="7"/>
  <c r="B81" i="7" l="1"/>
  <c r="G82" i="7"/>
  <c r="G83" i="7" l="1"/>
  <c r="B82" i="7"/>
  <c r="G84" i="7" l="1"/>
  <c r="B83" i="7"/>
  <c r="B84" i="7" l="1"/>
  <c r="G85" i="7"/>
  <c r="B85" i="7" l="1"/>
  <c r="G86" i="7"/>
  <c r="B86" i="7" l="1"/>
  <c r="G87" i="7"/>
  <c r="B87" i="7" l="1"/>
  <c r="G88" i="7"/>
  <c r="G89" i="7" l="1"/>
  <c r="B88" i="7"/>
  <c r="B89" i="7" l="1"/>
  <c r="G90" i="7"/>
  <c r="B90" i="7" l="1"/>
  <c r="G91" i="7"/>
  <c r="B91" i="7" l="1"/>
  <c r="G92" i="7"/>
  <c r="B92" i="7" l="1"/>
  <c r="G93" i="7"/>
  <c r="B93" i="7" l="1"/>
  <c r="G94" i="7"/>
  <c r="B94" i="7" l="1"/>
  <c r="G95" i="7"/>
  <c r="B95" i="7" l="1"/>
  <c r="G96" i="7"/>
  <c r="G97" i="7" l="1"/>
  <c r="B96" i="7"/>
  <c r="B97" i="7" l="1"/>
  <c r="G98" i="7"/>
  <c r="B98" i="7" l="1"/>
  <c r="G99" i="7"/>
  <c r="G100" i="7" l="1"/>
  <c r="B99" i="7"/>
  <c r="G101" i="7" l="1"/>
  <c r="B100" i="7"/>
  <c r="G102" i="7" l="1"/>
  <c r="B101" i="7"/>
  <c r="B102" i="7" l="1"/>
  <c r="G103" i="7"/>
  <c r="B103" i="7" l="1"/>
  <c r="G104" i="7"/>
  <c r="G105" i="7" l="1"/>
  <c r="B104" i="7"/>
  <c r="B105" i="7" l="1"/>
  <c r="G106" i="7"/>
  <c r="B106" i="7" l="1"/>
  <c r="G107" i="7"/>
  <c r="B107" i="7" l="1"/>
  <c r="G108" i="7"/>
  <c r="B108" i="7" l="1"/>
  <c r="G109" i="7"/>
  <c r="B109" i="7" l="1"/>
  <c r="G110" i="7"/>
  <c r="B110" i="7" l="1"/>
  <c r="G111" i="7"/>
  <c r="G112" i="7" l="1"/>
  <c r="B111" i="7"/>
  <c r="B112" i="7" l="1"/>
  <c r="G113" i="7"/>
  <c r="B113" i="7" l="1"/>
  <c r="G114" i="7"/>
  <c r="B114" i="7" l="1"/>
  <c r="G115" i="7"/>
  <c r="B115" i="7" l="1"/>
  <c r="G116" i="7"/>
  <c r="B116" i="7" l="1"/>
  <c r="G117" i="7"/>
  <c r="B117" i="7" l="1"/>
  <c r="G118" i="7"/>
  <c r="B118" i="7" l="1"/>
  <c r="G119" i="7"/>
  <c r="B119" i="7" l="1"/>
  <c r="G120" i="7"/>
  <c r="B120" i="7" l="1"/>
  <c r="G121" i="7"/>
  <c r="B121" i="7" l="1"/>
  <c r="G122" i="7"/>
  <c r="B122" i="7" l="1"/>
  <c r="G123" i="7"/>
  <c r="B123" i="7" l="1"/>
  <c r="G124" i="7"/>
  <c r="B124" i="7" l="1"/>
  <c r="G125" i="7"/>
  <c r="B125" i="7" l="1"/>
  <c r="G126" i="7"/>
  <c r="G127" i="7" l="1"/>
  <c r="B126" i="7"/>
  <c r="G128" i="7" l="1"/>
  <c r="B127" i="7"/>
  <c r="G129" i="7" l="1"/>
  <c r="B128" i="7"/>
  <c r="B129" i="7" l="1"/>
  <c r="G130" i="7"/>
  <c r="B130" i="7" l="1"/>
  <c r="G131" i="7"/>
  <c r="B131" i="7" l="1"/>
  <c r="G132" i="7"/>
  <c r="G133" i="7" l="1"/>
  <c r="B132" i="7"/>
  <c r="B133" i="7" l="1"/>
  <c r="G134" i="7"/>
  <c r="B134" i="7" l="1"/>
  <c r="G135" i="7"/>
  <c r="G136" i="7" l="1"/>
  <c r="B135" i="7"/>
  <c r="G137" i="7" l="1"/>
  <c r="B136" i="7"/>
  <c r="B137" i="7" l="1"/>
  <c r="G138" i="7"/>
  <c r="B138" i="7" l="1"/>
  <c r="G139" i="7"/>
  <c r="B139" i="7" l="1"/>
  <c r="G140" i="7"/>
  <c r="B140" i="7" l="1"/>
  <c r="G141" i="7"/>
  <c r="G142" i="7" l="1"/>
  <c r="B141" i="7"/>
  <c r="G143" i="7" l="1"/>
  <c r="B142" i="7"/>
  <c r="G144" i="7" l="1"/>
  <c r="B143" i="7"/>
  <c r="B144" i="7" l="1"/>
  <c r="G145" i="7"/>
  <c r="B145" i="7" l="1"/>
  <c r="G146" i="7"/>
  <c r="G147" i="7" l="1"/>
  <c r="B146" i="7"/>
  <c r="G148" i="7" l="1"/>
  <c r="B147" i="7"/>
  <c r="B148" i="7" l="1"/>
  <c r="G149" i="7"/>
  <c r="B149" i="7" l="1"/>
  <c r="G150" i="7"/>
  <c r="B150" i="7" l="1"/>
  <c r="G151" i="7"/>
  <c r="B151" i="7" l="1"/>
  <c r="G152" i="7"/>
  <c r="B152" i="7" l="1"/>
  <c r="G153" i="7"/>
  <c r="G154" i="7" l="1"/>
  <c r="B153" i="7"/>
  <c r="G155" i="7" l="1"/>
  <c r="B154" i="7"/>
  <c r="G156" i="7" l="1"/>
  <c r="B155" i="7"/>
  <c r="G157" i="7" l="1"/>
  <c r="B156" i="7"/>
  <c r="B157" i="7" l="1"/>
  <c r="G158" i="7"/>
  <c r="B158" i="7" l="1"/>
  <c r="G159" i="7"/>
  <c r="B159" i="7" l="1"/>
  <c r="G160" i="7"/>
  <c r="G161" i="7" l="1"/>
  <c r="B160" i="7"/>
  <c r="B161" i="7" l="1"/>
  <c r="G162" i="7"/>
  <c r="G163" i="7" l="1"/>
  <c r="B162" i="7"/>
  <c r="B163" i="7" l="1"/>
  <c r="G164" i="7"/>
  <c r="B164" i="7" l="1"/>
  <c r="G165" i="7"/>
  <c r="B165" i="7" l="1"/>
  <c r="G166" i="7"/>
  <c r="B166" i="7" l="1"/>
  <c r="G167" i="7"/>
  <c r="G168" i="7" l="1"/>
  <c r="B167" i="7"/>
  <c r="G169" i="7" l="1"/>
  <c r="B168" i="7"/>
  <c r="G170" i="7" l="1"/>
  <c r="B169" i="7"/>
  <c r="B170" i="7" l="1"/>
  <c r="G171" i="7"/>
  <c r="G172" i="7" l="1"/>
  <c r="B171" i="7"/>
  <c r="B172" i="7" l="1"/>
  <c r="G173" i="7"/>
  <c r="B173" i="7" l="1"/>
  <c r="G174" i="7"/>
  <c r="B174" i="7" l="1"/>
  <c r="G175" i="7"/>
  <c r="G176" i="7" l="1"/>
  <c r="B175" i="7"/>
  <c r="G177" i="7" l="1"/>
  <c r="B176" i="7"/>
  <c r="G178" i="7" l="1"/>
  <c r="B177" i="7"/>
  <c r="G179" i="7" l="1"/>
  <c r="B178" i="7"/>
  <c r="B179" i="7" l="1"/>
  <c r="G180" i="7"/>
  <c r="G181" i="7" l="1"/>
  <c r="B180" i="7"/>
  <c r="B181" i="7" l="1"/>
  <c r="G182" i="7"/>
  <c r="B182" i="7" l="1"/>
  <c r="G183" i="7"/>
  <c r="B183" i="7" l="1"/>
  <c r="G184" i="7"/>
  <c r="G185" i="7" l="1"/>
  <c r="B184" i="7"/>
  <c r="G186" i="7" l="1"/>
  <c r="B185" i="7"/>
  <c r="G187" i="7" l="1"/>
  <c r="B186" i="7"/>
  <c r="B187" i="7" l="1"/>
  <c r="G188" i="7"/>
  <c r="G189" i="7" l="1"/>
  <c r="B188" i="7"/>
  <c r="B189" i="7" l="1"/>
  <c r="G190" i="7"/>
  <c r="G191" i="7" l="1"/>
  <c r="B190" i="7"/>
  <c r="G192" i="7" l="1"/>
  <c r="B191" i="7"/>
  <c r="B192" i="7" l="1"/>
  <c r="G193" i="7"/>
  <c r="B193" i="7" l="1"/>
  <c r="G194" i="7"/>
  <c r="B194" i="7" l="1"/>
  <c r="G195" i="7"/>
  <c r="G196" i="7" l="1"/>
  <c r="B195" i="7"/>
  <c r="G197" i="7" l="1"/>
  <c r="B196" i="7"/>
  <c r="B197" i="7" l="1"/>
  <c r="G198" i="7"/>
  <c r="B198" i="7" l="1"/>
  <c r="G199" i="7"/>
  <c r="B199" i="7" l="1"/>
  <c r="G200" i="7"/>
  <c r="G201" i="7" l="1"/>
  <c r="B200" i="7"/>
  <c r="B201" i="7" l="1"/>
  <c r="G202" i="7"/>
  <c r="G203" i="7" l="1"/>
  <c r="B202" i="7"/>
  <c r="B203" i="7" l="1"/>
  <c r="G204" i="7"/>
  <c r="G205" i="7" l="1"/>
  <c r="B204" i="7"/>
  <c r="B205" i="7" l="1"/>
  <c r="G206" i="7"/>
  <c r="B206" i="7" l="1"/>
  <c r="G207" i="7"/>
  <c r="B207" i="7" l="1"/>
  <c r="G208" i="7"/>
  <c r="B208" i="7" l="1"/>
  <c r="G209" i="7"/>
  <c r="G210" i="7" l="1"/>
  <c r="B209" i="7"/>
  <c r="G211" i="7" l="1"/>
  <c r="B210" i="7"/>
  <c r="G212" i="7" l="1"/>
  <c r="B211" i="7"/>
  <c r="G213" i="7" l="1"/>
  <c r="B212" i="7"/>
  <c r="G214" i="7" l="1"/>
  <c r="B213" i="7"/>
  <c r="B214" i="7" l="1"/>
  <c r="G215" i="7"/>
  <c r="G216" i="7" l="1"/>
  <c r="B215" i="7"/>
  <c r="B216" i="7" l="1"/>
  <c r="G217" i="7"/>
  <c r="B217" i="7" l="1"/>
  <c r="G218" i="7"/>
  <c r="G219" i="7" l="1"/>
  <c r="B218" i="7"/>
  <c r="G220" i="7" l="1"/>
  <c r="B219" i="7"/>
  <c r="B220" i="7" l="1"/>
  <c r="G221" i="7"/>
  <c r="G222" i="7" l="1"/>
  <c r="B221" i="7"/>
  <c r="G223" i="7" l="1"/>
  <c r="B222" i="7"/>
  <c r="G224" i="7" l="1"/>
  <c r="B223" i="7"/>
  <c r="B224" i="7" l="1"/>
  <c r="G225" i="7"/>
  <c r="B225" i="7" l="1"/>
  <c r="G226" i="7"/>
  <c r="B226" i="7" l="1"/>
  <c r="G227" i="7"/>
  <c r="G228" i="7" l="1"/>
  <c r="B227" i="7"/>
  <c r="B228" i="7" l="1"/>
  <c r="G229" i="7"/>
  <c r="G230" i="7" l="1"/>
  <c r="B229" i="7"/>
  <c r="B230" i="7" l="1"/>
  <c r="G231" i="7"/>
  <c r="B231" i="7" l="1"/>
  <c r="G232" i="7"/>
  <c r="B232" i="7" l="1"/>
  <c r="G233" i="7"/>
  <c r="B233" i="7" l="1"/>
  <c r="G234" i="7"/>
  <c r="B234" i="7" l="1"/>
  <c r="G235" i="7"/>
  <c r="B235" i="7" l="1"/>
  <c r="G236" i="7"/>
  <c r="B236" i="7" l="1"/>
  <c r="G237" i="7"/>
  <c r="B237" i="7" l="1"/>
  <c r="G238" i="7"/>
  <c r="B238" i="7" l="1"/>
  <c r="G239" i="7"/>
  <c r="G240" i="7" l="1"/>
  <c r="B239" i="7"/>
  <c r="B240" i="7" l="1"/>
  <c r="G241" i="7"/>
  <c r="B241" i="7" l="1"/>
  <c r="G242" i="7"/>
  <c r="G243" i="7" l="1"/>
  <c r="B242" i="7"/>
  <c r="B243" i="7" l="1"/>
  <c r="G244" i="7"/>
  <c r="G245" i="7" l="1"/>
  <c r="B244" i="7"/>
  <c r="B245" i="7" l="1"/>
  <c r="G246" i="7"/>
  <c r="B246" i="7" l="1"/>
  <c r="G247" i="7"/>
  <c r="B247" i="7" l="1"/>
  <c r="G248" i="7"/>
  <c r="B248" i="7" l="1"/>
  <c r="G249" i="7"/>
  <c r="B249" i="7" l="1"/>
  <c r="G250" i="7"/>
  <c r="B250" i="7" l="1"/>
  <c r="G251" i="7"/>
  <c r="G252" i="7" l="1"/>
  <c r="B251" i="7"/>
  <c r="B252" i="7" l="1"/>
  <c r="G253" i="7"/>
  <c r="B253" i="7" l="1"/>
  <c r="G254" i="7"/>
  <c r="B254" i="7" l="1"/>
  <c r="G255" i="7"/>
  <c r="B255" i="7" l="1"/>
  <c r="G256" i="7"/>
  <c r="B256" i="7" l="1"/>
  <c r="G257" i="7"/>
  <c r="B257" i="7" l="1"/>
  <c r="G258" i="7"/>
  <c r="B258" i="7" l="1"/>
  <c r="G259" i="7"/>
  <c r="B259" i="7" l="1"/>
  <c r="G260" i="7"/>
  <c r="B260" i="7" l="1"/>
  <c r="G261" i="7"/>
  <c r="B261" i="7" l="1"/>
  <c r="G262" i="7"/>
  <c r="B262" i="7" l="1"/>
  <c r="G263" i="7"/>
  <c r="B263" i="7" l="1"/>
  <c r="G264" i="7"/>
  <c r="B264" i="7" l="1"/>
  <c r="G265" i="7"/>
  <c r="B265" i="7" l="1"/>
  <c r="G266" i="7"/>
  <c r="B266" i="7" l="1"/>
  <c r="G267" i="7"/>
  <c r="B267" i="7" l="1"/>
  <c r="G268" i="7"/>
  <c r="B268" i="7" l="1"/>
  <c r="G269" i="7"/>
  <c r="B269" i="7" l="1"/>
  <c r="G270" i="7"/>
  <c r="B270" i="7" l="1"/>
  <c r="G271" i="7"/>
  <c r="B271" i="7" l="1"/>
  <c r="G272" i="7"/>
  <c r="B272" i="7" l="1"/>
  <c r="G273" i="7"/>
  <c r="B273" i="7" l="1"/>
  <c r="G274" i="7"/>
  <c r="B274" i="7" l="1"/>
  <c r="G275" i="7"/>
  <c r="B275" i="7" l="1"/>
  <c r="G276" i="7"/>
  <c r="B276" i="7" l="1"/>
  <c r="G277" i="7"/>
  <c r="B277" i="7" l="1"/>
  <c r="G278" i="7"/>
  <c r="B278" i="7" l="1"/>
  <c r="G279" i="7"/>
  <c r="B279" i="7" l="1"/>
  <c r="G280" i="7"/>
  <c r="B280" i="7" l="1"/>
  <c r="G281" i="7"/>
  <c r="B281" i="7" l="1"/>
  <c r="G282" i="7"/>
  <c r="B282" i="7" l="1"/>
  <c r="G283" i="7"/>
  <c r="B283" i="7" l="1"/>
  <c r="G284" i="7"/>
  <c r="B284" i="7" l="1"/>
  <c r="G285" i="7"/>
  <c r="B285" i="7" l="1"/>
  <c r="G286" i="7"/>
  <c r="B286" i="7" l="1"/>
  <c r="G287" i="7"/>
  <c r="B287" i="7" l="1"/>
  <c r="G288" i="7"/>
  <c r="B288" i="7" l="1"/>
  <c r="G289" i="7"/>
  <c r="B289" i="7" l="1"/>
  <c r="G290" i="7"/>
  <c r="B290" i="7" l="1"/>
  <c r="G291" i="7"/>
  <c r="G292" i="7" l="1"/>
  <c r="B291" i="7"/>
  <c r="B292" i="7" l="1"/>
  <c r="G293" i="7"/>
  <c r="B293" i="7" l="1"/>
  <c r="G294" i="7"/>
  <c r="B294" i="7" l="1"/>
  <c r="G295" i="7" l="1"/>
  <c r="B295" i="7"/>
  <c r="G296" i="7" l="1"/>
  <c r="B296" i="7"/>
  <c r="G297" i="7" l="1"/>
  <c r="G298" i="7" s="1"/>
  <c r="B297" i="7"/>
  <c r="G299" i="7" l="1"/>
  <c r="B298" i="7"/>
  <c r="B299" i="7" l="1"/>
  <c r="G300" i="7"/>
  <c r="G301" i="7" l="1"/>
  <c r="B300" i="7"/>
  <c r="G302" i="7" l="1"/>
  <c r="B301" i="7"/>
  <c r="B302" i="7" l="1"/>
  <c r="G303" i="7"/>
  <c r="G304" i="7" l="1"/>
  <c r="B303" i="7"/>
  <c r="G305" i="7" l="1"/>
  <c r="B304" i="7"/>
  <c r="B305" i="7" l="1"/>
  <c r="G306" i="7"/>
  <c r="G307" i="7" l="1"/>
  <c r="B306" i="7"/>
  <c r="G308" i="7" l="1"/>
  <c r="B307" i="7"/>
  <c r="G309" i="7" l="1"/>
  <c r="B308" i="7"/>
  <c r="B309" i="7" l="1"/>
  <c r="G310" i="7"/>
  <c r="B310" i="7" l="1"/>
  <c r="G311" i="7" l="1"/>
  <c r="B311" i="7" l="1"/>
  <c r="G312" i="7"/>
  <c r="G313" i="7" l="1"/>
  <c r="B312" i="7"/>
  <c r="G314" i="7" l="1"/>
  <c r="B313" i="7"/>
  <c r="G315" i="7" l="1"/>
  <c r="B314" i="7"/>
  <c r="B315" i="7" l="1"/>
  <c r="G316" i="7" l="1"/>
  <c r="B316" i="7" l="1"/>
  <c r="G317" i="7"/>
  <c r="G318" i="7" l="1"/>
  <c r="B317" i="7"/>
  <c r="B318" i="7" l="1"/>
  <c r="G319" i="7" l="1"/>
  <c r="B319" i="7" l="1"/>
  <c r="G320" i="7" l="1"/>
  <c r="B320" i="7" l="1"/>
  <c r="G321" i="7" l="1"/>
  <c r="G322" i="7" l="1"/>
  <c r="B321" i="7"/>
  <c r="G323" i="7" l="1"/>
  <c r="B322" i="7"/>
  <c r="G324" i="7" l="1"/>
  <c r="B323" i="7"/>
  <c r="B324" i="7" l="1"/>
  <c r="G325" i="7"/>
  <c r="B325" i="7" l="1"/>
  <c r="G326" i="7"/>
  <c r="B326" i="7" l="1"/>
  <c r="G327" i="7" l="1"/>
  <c r="B327" i="7" l="1"/>
  <c r="G328" i="7"/>
  <c r="G329" i="7" l="1"/>
  <c r="B328" i="7"/>
  <c r="B329" i="7" l="1"/>
  <c r="G330" i="7"/>
  <c r="B330" i="7" l="1"/>
  <c r="G331" i="7"/>
  <c r="G332" i="7" l="1"/>
  <c r="B331" i="7"/>
  <c r="B332" i="7" l="1"/>
  <c r="G333" i="7"/>
  <c r="B333" i="7" l="1"/>
  <c r="G334" i="7"/>
  <c r="G335" i="7" l="1"/>
  <c r="B334" i="7"/>
  <c r="G336" i="7" l="1"/>
  <c r="B335" i="7"/>
  <c r="G337" i="7" l="1"/>
  <c r="B336" i="7"/>
  <c r="G338" i="7" l="1"/>
  <c r="B337" i="7"/>
  <c r="G339" i="7" l="1"/>
  <c r="B338" i="7"/>
  <c r="B339" i="7" l="1"/>
  <c r="G340" i="7"/>
  <c r="G341" i="7" l="1"/>
  <c r="B340" i="7"/>
  <c r="B341" i="7" l="1"/>
  <c r="G342" i="7"/>
  <c r="G343" i="7" l="1"/>
  <c r="B342" i="7"/>
  <c r="B343" i="7" l="1"/>
  <c r="G344" i="7" l="1"/>
  <c r="B344" i="7" l="1"/>
  <c r="G345" i="7" l="1"/>
  <c r="B345" i="7" l="1"/>
  <c r="G346" i="7" l="1"/>
  <c r="B346" i="7" l="1"/>
  <c r="G347" i="7"/>
  <c r="G348" i="7" l="1"/>
  <c r="B347" i="7"/>
  <c r="B348" i="7" l="1"/>
  <c r="G349" i="7"/>
  <c r="B349" i="7" l="1"/>
  <c r="G350" i="7"/>
  <c r="G351" i="7" l="1"/>
  <c r="B350" i="7"/>
  <c r="B351" i="7" l="1"/>
  <c r="G352" i="7"/>
  <c r="G353" i="7" l="1"/>
  <c r="B352" i="7"/>
  <c r="G354" i="7" l="1"/>
  <c r="B353" i="7"/>
  <c r="B354" i="7" l="1"/>
  <c r="G355" i="7"/>
  <c r="G356" i="7" l="1"/>
  <c r="B355" i="7"/>
  <c r="B356" i="7" l="1"/>
  <c r="G357" i="7"/>
  <c r="B357" i="7" l="1"/>
  <c r="G358" i="7" l="1"/>
  <c r="G359" i="7" l="1"/>
  <c r="B358" i="7"/>
  <c r="G360" i="7" l="1"/>
  <c r="B359" i="7"/>
  <c r="B360" i="7" l="1"/>
  <c r="G361" i="7" l="1"/>
  <c r="G362" i="7" l="1"/>
  <c r="B361" i="7"/>
  <c r="B362" i="7" l="1"/>
  <c r="G363" i="7"/>
  <c r="G364" i="7" l="1"/>
  <c r="B363" i="7"/>
  <c r="B364" i="7" l="1"/>
  <c r="G365" i="7"/>
  <c r="B365" i="7" l="1"/>
  <c r="G366" i="7"/>
  <c r="G367" i="7" l="1"/>
  <c r="B366" i="7"/>
  <c r="G368" i="7" l="1"/>
  <c r="B367" i="7"/>
  <c r="B368" i="7" l="1"/>
  <c r="G369" i="7"/>
  <c r="B369" i="7" l="1"/>
  <c r="G370" i="7" l="1"/>
  <c r="B370" i="7"/>
  <c r="G371" i="7" l="1"/>
  <c r="B371" i="7"/>
  <c r="G372" i="7" l="1"/>
  <c r="B372" i="7"/>
  <c r="G373" i="7" l="1"/>
  <c r="B373" i="7"/>
  <c r="G374" i="7" l="1"/>
  <c r="B374" i="7"/>
  <c r="G375" i="7" l="1"/>
  <c r="B375" i="7"/>
  <c r="G376" i="7" l="1"/>
  <c r="G4" i="7" s="1"/>
  <c r="B376" i="7"/>
</calcChain>
</file>

<file path=xl/sharedStrings.xml><?xml version="1.0" encoding="utf-8"?>
<sst xmlns="http://schemas.openxmlformats.org/spreadsheetml/2006/main" count="209" uniqueCount="61">
  <si>
    <t>Retailer</t>
  </si>
  <si>
    <t>Running Total</t>
  </si>
  <si>
    <t>Date of AUC Letter</t>
  </si>
  <si>
    <t>Date of Payment</t>
  </si>
  <si>
    <t>No.</t>
  </si>
  <si>
    <t>Funding Amount</t>
  </si>
  <si>
    <t>Retailer Funding (Repayments)</t>
  </si>
  <si>
    <t>Amount Re-Paid by Retailer</t>
  </si>
  <si>
    <t>Total by Month</t>
  </si>
  <si>
    <t>Retailer Funding Summary</t>
  </si>
  <si>
    <t>Total Funding</t>
  </si>
  <si>
    <t>Total Re-Payments</t>
  </si>
  <si>
    <t>Date Payment Received</t>
  </si>
  <si>
    <t>Date</t>
  </si>
  <si>
    <t>Amount Funded</t>
  </si>
  <si>
    <t>Amount Repaid</t>
  </si>
  <si>
    <t>Daily Interest</t>
  </si>
  <si>
    <t>Opening Balance</t>
  </si>
  <si>
    <t>Utility Deferral Program</t>
  </si>
  <si>
    <t>Daily Interest on Retailer funding</t>
  </si>
  <si>
    <t>Month/Year</t>
  </si>
  <si>
    <t>Amount Borrowed</t>
  </si>
  <si>
    <t>Date of Disount Note</t>
  </si>
  <si>
    <t>Discount Note Term (Days)</t>
  </si>
  <si>
    <t>Discount Note Maturity Date</t>
  </si>
  <si>
    <t>Interst Rate</t>
  </si>
  <si>
    <t>June 2020</t>
  </si>
  <si>
    <t>October 2020</t>
  </si>
  <si>
    <t>February 2021</t>
  </si>
  <si>
    <t>May 2021</t>
  </si>
  <si>
    <t>Interest Rate</t>
  </si>
  <si>
    <t>June</t>
  </si>
  <si>
    <t>July</t>
  </si>
  <si>
    <t>August</t>
  </si>
  <si>
    <t>September</t>
  </si>
  <si>
    <t>October 1 - 20</t>
  </si>
  <si>
    <t>October 21 - 31</t>
  </si>
  <si>
    <t>November</t>
  </si>
  <si>
    <t>December</t>
  </si>
  <si>
    <t>January</t>
  </si>
  <si>
    <t>February 1 - 17</t>
  </si>
  <si>
    <t>February 18 - 28</t>
  </si>
  <si>
    <t>March</t>
  </si>
  <si>
    <t>April</t>
  </si>
  <si>
    <t>May 1 - 18</t>
  </si>
  <si>
    <t>May 19 - 31</t>
  </si>
  <si>
    <t>Jul</t>
  </si>
  <si>
    <t>Closing Balance</t>
  </si>
  <si>
    <t>Retailer 1</t>
  </si>
  <si>
    <t>Retailer 2</t>
  </si>
  <si>
    <t>Retailer 3</t>
  </si>
  <si>
    <t>Retailer 4</t>
  </si>
  <si>
    <t>Retailer 5</t>
  </si>
  <si>
    <t>Retailer 6</t>
  </si>
  <si>
    <t>Retailer 7</t>
  </si>
  <si>
    <t>Retailer 8</t>
  </si>
  <si>
    <t>Retailer 9</t>
  </si>
  <si>
    <t>Retailer 10</t>
  </si>
  <si>
    <t>Retailer 11</t>
  </si>
  <si>
    <t>Total Receivable from Retailers</t>
  </si>
  <si>
    <t>Total Interest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</si>
</sst>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_(* #,##0_);_(* \(#,##0\);_(* &quot;-&quot;??_);_(@_)"/>
    <numFmt numFmtId="166" formatCode="[$-409]d/m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16" fontId="0" fillId="0" borderId="0" xfId="0" applyNumberFormat="1"/>
    <xf numFmtId="165" fontId="0" fillId="0" borderId="0" xfId="1" applyNumberFormat="1" applyFont="1"/>
    <xf numFmtId="0" fontId="0" fillId="0" borderId="1" xfId="0" applyBorder="1"/>
    <xf numFmtId="165" fontId="0" fillId="0" borderId="0" xfId="1" applyNumberFormat="1" applyFont="1" applyAlignment="1">
      <alignment horizontal="center"/>
    </xf>
    <xf numFmtId="43" fontId="0" fillId="0" borderId="0" xfId="1" applyFont="1" applyFill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165" fontId="0" fillId="0" borderId="1" xfId="1" applyNumberFormat="1" applyFont="1" applyBorder="1"/>
    <xf numFmtId="164" fontId="0" fillId="0" borderId="1" xfId="0" applyNumberFormat="1" applyBorder="1"/>
    <xf numFmtId="43" fontId="0" fillId="0" borderId="1" xfId="1" applyFont="1" applyFill="1" applyBorder="1"/>
    <xf numFmtId="43" fontId="0" fillId="0" borderId="1" xfId="0" applyNumberFormat="1" applyBorder="1"/>
    <xf numFmtId="0" fontId="3" fillId="0" borderId="0" xfId="0" applyFont="1"/>
    <xf numFmtId="0" fontId="0" fillId="0" borderId="0" xfId="0" applyFill="1" applyBorder="1"/>
    <xf numFmtId="164" fontId="0" fillId="0" borderId="0" xfId="0" applyNumberFormat="1" applyFill="1"/>
    <xf numFmtId="164" fontId="0" fillId="0" borderId="1" xfId="0" applyNumberForma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43" fontId="2" fillId="2" borderId="5" xfId="0" applyNumberFormat="1" applyFont="1" applyFill="1" applyBorder="1"/>
    <xf numFmtId="43" fontId="0" fillId="0" borderId="7" xfId="1" applyFont="1" applyBorder="1"/>
    <xf numFmtId="43" fontId="0" fillId="0" borderId="9" xfId="1" applyFont="1" applyBorder="1"/>
    <xf numFmtId="0" fontId="2" fillId="2" borderId="4" xfId="0" applyFont="1" applyFill="1" applyBorder="1" applyAlignment="1">
      <alignment horizontal="center" wrapText="1"/>
    </xf>
    <xf numFmtId="43" fontId="0" fillId="0" borderId="0" xfId="1" applyFont="1" applyFill="1" applyBorder="1"/>
    <xf numFmtId="43" fontId="0" fillId="0" borderId="0" xfId="0" applyNumberFormat="1" applyFill="1"/>
    <xf numFmtId="165" fontId="0" fillId="0" borderId="0" xfId="1" applyNumberFormat="1" applyFont="1" applyFill="1"/>
    <xf numFmtId="165" fontId="0" fillId="0" borderId="1" xfId="1" applyNumberFormat="1" applyFont="1" applyFill="1" applyBorder="1"/>
    <xf numFmtId="43" fontId="0" fillId="0" borderId="1" xfId="0" applyNumberFormat="1" applyFill="1" applyBorder="1"/>
    <xf numFmtId="4" fontId="0" fillId="0" borderId="0" xfId="0" applyNumberFormat="1" applyFill="1"/>
    <xf numFmtId="44" fontId="0" fillId="0" borderId="0" xfId="2" applyFont="1"/>
    <xf numFmtId="44" fontId="0" fillId="0" borderId="0" xfId="2" applyFont="1" applyFill="1"/>
    <xf numFmtId="0" fontId="4" fillId="0" borderId="0" xfId="0" applyFont="1"/>
    <xf numFmtId="164" fontId="0" fillId="0" borderId="0" xfId="0" applyNumberFormat="1" applyFill="1" applyBorder="1"/>
    <xf numFmtId="44" fontId="0" fillId="0" borderId="0" xfId="2" applyFont="1" applyFill="1" applyBorder="1"/>
    <xf numFmtId="0" fontId="2" fillId="0" borderId="10" xfId="0" applyFont="1" applyBorder="1" applyAlignment="1">
      <alignment horizontal="center"/>
    </xf>
    <xf numFmtId="0" fontId="0" fillId="0" borderId="0" xfId="0" applyFont="1"/>
    <xf numFmtId="165" fontId="0" fillId="0" borderId="0" xfId="1" applyNumberFormat="1" applyFont="1" applyFill="1" applyBorder="1"/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13" xfId="0" quotePrefix="1" applyFill="1" applyBorder="1"/>
    <xf numFmtId="165" fontId="0" fillId="0" borderId="14" xfId="1" applyNumberFormat="1" applyFont="1" applyFill="1" applyBorder="1"/>
    <xf numFmtId="166" fontId="0" fillId="0" borderId="14" xfId="0" applyNumberFormat="1" applyFill="1" applyBorder="1"/>
    <xf numFmtId="0" fontId="0" fillId="0" borderId="14" xfId="0" applyFill="1" applyBorder="1" applyAlignment="1">
      <alignment horizontal="center"/>
    </xf>
    <xf numFmtId="166" fontId="0" fillId="0" borderId="7" xfId="0" applyNumberFormat="1" applyFont="1" applyFill="1" applyBorder="1"/>
    <xf numFmtId="10" fontId="0" fillId="0" borderId="14" xfId="3" applyNumberFormat="1" applyFont="1" applyFill="1" applyBorder="1"/>
    <xf numFmtId="17" fontId="0" fillId="0" borderId="13" xfId="0" quotePrefix="1" applyNumberFormat="1" applyFill="1" applyBorder="1"/>
    <xf numFmtId="17" fontId="0" fillId="0" borderId="13" xfId="0" quotePrefix="1" applyNumberFormat="1" applyFont="1" applyFill="1" applyBorder="1"/>
    <xf numFmtId="165" fontId="1" fillId="0" borderId="14" xfId="1" applyNumberFormat="1" applyFont="1" applyFill="1" applyBorder="1"/>
    <xf numFmtId="166" fontId="0" fillId="0" borderId="14" xfId="0" applyNumberFormat="1" applyFont="1" applyFill="1" applyBorder="1"/>
    <xf numFmtId="0" fontId="0" fillId="0" borderId="14" xfId="0" applyFont="1" applyFill="1" applyBorder="1" applyAlignment="1">
      <alignment horizontal="center"/>
    </xf>
    <xf numFmtId="10" fontId="1" fillId="0" borderId="14" xfId="3" applyNumberFormat="1" applyFont="1" applyFill="1" applyBorder="1"/>
    <xf numFmtId="17" fontId="0" fillId="0" borderId="15" xfId="0" quotePrefix="1" applyNumberFormat="1" applyFont="1" applyFill="1" applyBorder="1"/>
    <xf numFmtId="165" fontId="1" fillId="0" borderId="16" xfId="1" applyNumberFormat="1" applyFont="1" applyFill="1" applyBorder="1"/>
    <xf numFmtId="166" fontId="0" fillId="0" borderId="16" xfId="0" applyNumberFormat="1" applyFont="1" applyFill="1" applyBorder="1"/>
    <xf numFmtId="0" fontId="0" fillId="0" borderId="16" xfId="0" applyFont="1" applyFill="1" applyBorder="1" applyAlignment="1">
      <alignment horizontal="center"/>
    </xf>
    <xf numFmtId="166" fontId="0" fillId="0" borderId="9" xfId="0" applyNumberFormat="1" applyFont="1" applyFill="1" applyBorder="1"/>
    <xf numFmtId="10" fontId="1" fillId="0" borderId="16" xfId="3" applyNumberFormat="1" applyFont="1" applyFill="1" applyBorder="1"/>
    <xf numFmtId="17" fontId="0" fillId="0" borderId="0" xfId="0" quotePrefix="1" applyNumberFormat="1" applyFont="1" applyFill="1" applyBorder="1"/>
    <xf numFmtId="165" fontId="1" fillId="0" borderId="0" xfId="1" applyNumberFormat="1" applyFont="1" applyFill="1" applyBorder="1"/>
    <xf numFmtId="166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0" fontId="1" fillId="0" borderId="0" xfId="3" applyNumberFormat="1" applyFont="1" applyFill="1" applyBorder="1"/>
    <xf numFmtId="0" fontId="0" fillId="0" borderId="0" xfId="0" quotePrefix="1"/>
    <xf numFmtId="0" fontId="0" fillId="0" borderId="0" xfId="0" applyAlignment="1">
      <alignment horizontal="center"/>
    </xf>
    <xf numFmtId="10" fontId="0" fillId="0" borderId="1" xfId="0" quotePrefix="1" applyNumberFormat="1" applyBorder="1" applyAlignment="1">
      <alignment horizontal="center"/>
    </xf>
    <xf numFmtId="10" fontId="0" fillId="0" borderId="0" xfId="0" applyNumberFormat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3" borderId="17" xfId="0" applyFill="1" applyBorder="1"/>
    <xf numFmtId="0" fontId="2" fillId="3" borderId="18" xfId="0" applyFont="1" applyFill="1" applyBorder="1" applyAlignment="1">
      <alignment horizontal="right"/>
    </xf>
    <xf numFmtId="44" fontId="2" fillId="3" borderId="19" xfId="0" applyNumberFormat="1" applyFont="1" applyFill="1" applyBorder="1"/>
    <xf numFmtId="0" fontId="2" fillId="3" borderId="17" xfId="0" applyFont="1" applyFill="1" applyBorder="1"/>
    <xf numFmtId="43" fontId="2" fillId="3" borderId="20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4" topLeftCell="A5" activePane="bottomLeft" state="frozen"/>
      <selection pane="bottomLeft" activeCell="A21" sqref="A21"/>
    </sheetView>
  </sheetViews>
  <sheetFormatPr defaultRowHeight="15" x14ac:dyDescent="0.25"/>
  <cols>
    <col min="1" max="1" width="13.7109375" customWidth="1"/>
    <col min="2" max="2" width="6.140625" customWidth="1"/>
    <col min="3" max="3" width="13.5703125" customWidth="1"/>
    <col min="4" max="4" width="11.85546875" customWidth="1"/>
    <col min="5" max="5" width="16" customWidth="1"/>
    <col min="6" max="6" width="16.85546875" customWidth="1"/>
    <col min="7" max="7" width="13.85546875" customWidth="1"/>
    <col min="8" max="9" width="18.42578125" customWidth="1"/>
  </cols>
  <sheetData>
    <row r="1" spans="1:11" ht="15.75" x14ac:dyDescent="0.25">
      <c r="A1" s="17" t="s">
        <v>9</v>
      </c>
    </row>
    <row r="4" spans="1:11" ht="30" customHeight="1" x14ac:dyDescent="0.25">
      <c r="A4" s="21" t="s">
        <v>2</v>
      </c>
      <c r="B4" s="10" t="s">
        <v>4</v>
      </c>
      <c r="C4" s="9" t="s">
        <v>0</v>
      </c>
      <c r="D4" s="10" t="s">
        <v>3</v>
      </c>
      <c r="E4" s="9" t="s">
        <v>5</v>
      </c>
      <c r="F4" s="22" t="s">
        <v>1</v>
      </c>
      <c r="G4" s="2"/>
      <c r="H4" s="73" t="s">
        <v>0</v>
      </c>
      <c r="I4" s="22" t="s">
        <v>10</v>
      </c>
    </row>
    <row r="5" spans="1:11" x14ac:dyDescent="0.25">
      <c r="A5" s="3">
        <v>43980</v>
      </c>
      <c r="B5" s="7">
        <v>1</v>
      </c>
      <c r="C5" s="11" t="s">
        <v>58</v>
      </c>
      <c r="D5" s="4">
        <v>43985</v>
      </c>
      <c r="E5" s="1">
        <v>86809.64</v>
      </c>
      <c r="F5" s="2">
        <f>E5</f>
        <v>86809.64</v>
      </c>
      <c r="G5" s="2"/>
      <c r="H5" s="71" t="s">
        <v>48</v>
      </c>
      <c r="I5" s="25">
        <f t="shared" ref="I5:I15" si="0">SUMIF(C:C,H5,E:E)</f>
        <v>1547512.77</v>
      </c>
      <c r="K5" s="2"/>
    </row>
    <row r="6" spans="1:11" x14ac:dyDescent="0.25">
      <c r="A6" s="3">
        <v>43980</v>
      </c>
      <c r="B6" s="7">
        <f>B5+1</f>
        <v>2</v>
      </c>
      <c r="C6" s="11" t="s">
        <v>53</v>
      </c>
      <c r="D6" s="4">
        <v>43985</v>
      </c>
      <c r="E6" s="1">
        <v>3934843.92</v>
      </c>
      <c r="F6" s="2">
        <f>F5+E6</f>
        <v>4021653.56</v>
      </c>
      <c r="G6" s="2"/>
      <c r="H6" s="71" t="s">
        <v>49</v>
      </c>
      <c r="I6" s="25">
        <f t="shared" si="0"/>
        <v>5994.07</v>
      </c>
      <c r="K6" s="2"/>
    </row>
    <row r="7" spans="1:11" x14ac:dyDescent="0.25">
      <c r="A7" s="3">
        <v>43980</v>
      </c>
      <c r="B7" s="7">
        <f t="shared" ref="B7:B28" si="1">B6+1</f>
        <v>3</v>
      </c>
      <c r="C7" s="11" t="s">
        <v>53</v>
      </c>
      <c r="D7" s="4">
        <v>43985</v>
      </c>
      <c r="E7" s="1">
        <v>7509247.3099999996</v>
      </c>
      <c r="F7" s="2">
        <f t="shared" ref="F7:F28" si="2">F6+E7</f>
        <v>11530900.869999999</v>
      </c>
      <c r="G7" s="2"/>
      <c r="H7" s="71" t="s">
        <v>50</v>
      </c>
      <c r="I7" s="25">
        <f t="shared" si="0"/>
        <v>1886760</v>
      </c>
      <c r="K7" s="2"/>
    </row>
    <row r="8" spans="1:11" x14ac:dyDescent="0.25">
      <c r="A8" s="3">
        <v>43980</v>
      </c>
      <c r="B8" s="7">
        <f t="shared" si="1"/>
        <v>4</v>
      </c>
      <c r="C8" s="11" t="s">
        <v>54</v>
      </c>
      <c r="D8" s="4">
        <v>43985</v>
      </c>
      <c r="E8" s="1">
        <v>4230797.88</v>
      </c>
      <c r="F8" s="2">
        <f t="shared" si="2"/>
        <v>15761698.75</v>
      </c>
      <c r="G8" s="2"/>
      <c r="H8" s="71" t="s">
        <v>51</v>
      </c>
      <c r="I8" s="25">
        <f t="shared" si="0"/>
        <v>20442.22</v>
      </c>
      <c r="K8" s="2"/>
    </row>
    <row r="9" spans="1:11" x14ac:dyDescent="0.25">
      <c r="A9" s="3">
        <v>43980</v>
      </c>
      <c r="B9" s="7">
        <f t="shared" si="1"/>
        <v>5</v>
      </c>
      <c r="C9" s="11" t="s">
        <v>54</v>
      </c>
      <c r="D9" s="4">
        <v>43985</v>
      </c>
      <c r="E9" s="1">
        <v>5379990</v>
      </c>
      <c r="F9" s="2">
        <f t="shared" si="2"/>
        <v>21141688.75</v>
      </c>
      <c r="G9" s="2"/>
      <c r="H9" s="71" t="s">
        <v>52</v>
      </c>
      <c r="I9" s="25">
        <f t="shared" si="0"/>
        <v>39338.9</v>
      </c>
      <c r="K9" s="2"/>
    </row>
    <row r="10" spans="1:11" x14ac:dyDescent="0.25">
      <c r="A10" s="3">
        <v>43980</v>
      </c>
      <c r="B10" s="7">
        <f t="shared" si="1"/>
        <v>6</v>
      </c>
      <c r="C10" s="11" t="s">
        <v>50</v>
      </c>
      <c r="D10" s="4">
        <v>43997</v>
      </c>
      <c r="E10" s="1">
        <v>1886760</v>
      </c>
      <c r="F10" s="2">
        <f t="shared" si="2"/>
        <v>23028448.75</v>
      </c>
      <c r="G10" s="2"/>
      <c r="H10" s="71" t="s">
        <v>53</v>
      </c>
      <c r="I10" s="25">
        <f t="shared" si="0"/>
        <v>13112064.219999999</v>
      </c>
      <c r="K10" s="2"/>
    </row>
    <row r="11" spans="1:11" x14ac:dyDescent="0.25">
      <c r="A11" s="3">
        <v>43980</v>
      </c>
      <c r="B11" s="7">
        <f t="shared" si="1"/>
        <v>7</v>
      </c>
      <c r="C11" s="11" t="s">
        <v>49</v>
      </c>
      <c r="D11" s="4">
        <v>43997</v>
      </c>
      <c r="E11" s="1">
        <v>4836.4399999999996</v>
      </c>
      <c r="F11" s="2">
        <f t="shared" si="2"/>
        <v>23033285.190000001</v>
      </c>
      <c r="G11" s="2"/>
      <c r="H11" s="71" t="s">
        <v>54</v>
      </c>
      <c r="I11" s="25">
        <f t="shared" si="0"/>
        <v>18448851.869999997</v>
      </c>
      <c r="K11" s="2"/>
    </row>
    <row r="12" spans="1:11" x14ac:dyDescent="0.25">
      <c r="A12" s="3">
        <v>43980</v>
      </c>
      <c r="B12" s="7">
        <f t="shared" si="1"/>
        <v>8</v>
      </c>
      <c r="C12" s="11" t="s">
        <v>56</v>
      </c>
      <c r="D12" s="4">
        <v>43999</v>
      </c>
      <c r="E12" s="1">
        <v>41721.49</v>
      </c>
      <c r="F12" s="2">
        <f t="shared" si="2"/>
        <v>23075006.68</v>
      </c>
      <c r="G12" s="2"/>
      <c r="H12" s="71" t="s">
        <v>55</v>
      </c>
      <c r="I12" s="25">
        <f t="shared" si="0"/>
        <v>633229.57999999996</v>
      </c>
      <c r="K12" s="2"/>
    </row>
    <row r="13" spans="1:11" x14ac:dyDescent="0.25">
      <c r="A13" s="3">
        <v>43980</v>
      </c>
      <c r="B13" s="7">
        <f t="shared" si="1"/>
        <v>9</v>
      </c>
      <c r="C13" s="11" t="s">
        <v>57</v>
      </c>
      <c r="D13" s="4">
        <v>43999</v>
      </c>
      <c r="E13" s="1">
        <v>54926.03</v>
      </c>
      <c r="F13" s="2">
        <f t="shared" si="2"/>
        <v>23129932.710000001</v>
      </c>
      <c r="G13" s="2"/>
      <c r="H13" s="71" t="s">
        <v>56</v>
      </c>
      <c r="I13" s="25">
        <f t="shared" si="0"/>
        <v>41721.49</v>
      </c>
      <c r="K13" s="2"/>
    </row>
    <row r="14" spans="1:11" x14ac:dyDescent="0.25">
      <c r="A14" s="3">
        <v>43980</v>
      </c>
      <c r="B14" s="7">
        <f t="shared" si="1"/>
        <v>10</v>
      </c>
      <c r="C14" s="11" t="s">
        <v>48</v>
      </c>
      <c r="D14" s="4">
        <v>44025</v>
      </c>
      <c r="E14" s="1">
        <v>1077873.24</v>
      </c>
      <c r="F14" s="2">
        <f t="shared" si="2"/>
        <v>24207805.949999999</v>
      </c>
      <c r="G14" s="2"/>
      <c r="H14" s="71" t="s">
        <v>57</v>
      </c>
      <c r="I14" s="25">
        <f t="shared" si="0"/>
        <v>138463.24</v>
      </c>
      <c r="K14" s="2"/>
    </row>
    <row r="15" spans="1:11" x14ac:dyDescent="0.25">
      <c r="A15" s="3">
        <v>43980</v>
      </c>
      <c r="B15" s="7">
        <f t="shared" si="1"/>
        <v>11</v>
      </c>
      <c r="C15" s="11" t="s">
        <v>55</v>
      </c>
      <c r="D15" s="4">
        <v>44025</v>
      </c>
      <c r="E15" s="1">
        <v>359530.47</v>
      </c>
      <c r="F15" s="2">
        <f t="shared" si="2"/>
        <v>24567336.419999998</v>
      </c>
      <c r="G15" s="2"/>
      <c r="H15" s="72" t="s">
        <v>58</v>
      </c>
      <c r="I15" s="26">
        <f t="shared" si="0"/>
        <v>219449.76</v>
      </c>
      <c r="K15" s="2"/>
    </row>
    <row r="16" spans="1:11" ht="15.75" thickBot="1" x14ac:dyDescent="0.3">
      <c r="A16" s="3">
        <v>44033</v>
      </c>
      <c r="B16" s="7">
        <f t="shared" si="1"/>
        <v>12</v>
      </c>
      <c r="C16" s="11" t="s">
        <v>58</v>
      </c>
      <c r="D16" s="4">
        <v>44041</v>
      </c>
      <c r="E16" s="1">
        <v>132640.12</v>
      </c>
      <c r="F16" s="2">
        <f t="shared" si="2"/>
        <v>24699976.539999999</v>
      </c>
      <c r="G16" s="2"/>
      <c r="H16" s="23" t="s">
        <v>10</v>
      </c>
      <c r="I16" s="24">
        <f>SUM(I5:I15)</f>
        <v>36093828.119999997</v>
      </c>
      <c r="K16" s="2"/>
    </row>
    <row r="17" spans="1:7" ht="15.75" thickTop="1" x14ac:dyDescent="0.25">
      <c r="A17" s="3">
        <v>44033</v>
      </c>
      <c r="B17" s="7">
        <f t="shared" si="1"/>
        <v>13</v>
      </c>
      <c r="C17" t="s">
        <v>49</v>
      </c>
      <c r="D17" s="4">
        <v>44041</v>
      </c>
      <c r="E17" s="1">
        <v>1157.6300000000001</v>
      </c>
      <c r="F17" s="2">
        <f t="shared" si="2"/>
        <v>24701134.169999998</v>
      </c>
      <c r="G17" s="2"/>
    </row>
    <row r="18" spans="1:7" x14ac:dyDescent="0.25">
      <c r="A18" s="3">
        <v>44033</v>
      </c>
      <c r="B18" s="7">
        <f t="shared" si="1"/>
        <v>14</v>
      </c>
      <c r="C18" t="s">
        <v>53</v>
      </c>
      <c r="D18" s="4">
        <v>44041</v>
      </c>
      <c r="E18" s="1">
        <v>835662.04</v>
      </c>
      <c r="F18" s="2">
        <f t="shared" si="2"/>
        <v>25536796.209999997</v>
      </c>
      <c r="G18" s="2"/>
    </row>
    <row r="19" spans="1:7" x14ac:dyDescent="0.25">
      <c r="A19" s="3">
        <v>44033</v>
      </c>
      <c r="B19" s="7">
        <f t="shared" si="1"/>
        <v>15</v>
      </c>
      <c r="C19" t="s">
        <v>53</v>
      </c>
      <c r="D19" s="4">
        <v>44041</v>
      </c>
      <c r="E19" s="1">
        <v>832310.95</v>
      </c>
      <c r="F19" s="2">
        <f t="shared" si="2"/>
        <v>26369107.159999996</v>
      </c>
      <c r="G19" s="2"/>
    </row>
    <row r="20" spans="1:7" x14ac:dyDescent="0.25">
      <c r="A20" s="3">
        <v>44033</v>
      </c>
      <c r="B20" s="7">
        <f t="shared" si="1"/>
        <v>16</v>
      </c>
      <c r="C20" t="s">
        <v>48</v>
      </c>
      <c r="D20" s="4">
        <v>44041</v>
      </c>
      <c r="E20" s="1">
        <v>469639.53</v>
      </c>
      <c r="F20" s="2">
        <f t="shared" si="2"/>
        <v>26838746.689999998</v>
      </c>
      <c r="G20" s="2"/>
    </row>
    <row r="21" spans="1:7" x14ac:dyDescent="0.25">
      <c r="A21" s="3">
        <v>44033</v>
      </c>
      <c r="B21" s="7">
        <f t="shared" si="1"/>
        <v>17</v>
      </c>
      <c r="C21" t="s">
        <v>54</v>
      </c>
      <c r="D21" s="4">
        <v>44041</v>
      </c>
      <c r="E21" s="1">
        <v>3495255.27</v>
      </c>
      <c r="F21" s="2">
        <f t="shared" si="2"/>
        <v>30334001.959999997</v>
      </c>
      <c r="G21" s="2"/>
    </row>
    <row r="22" spans="1:7" x14ac:dyDescent="0.25">
      <c r="A22" s="3">
        <v>44033</v>
      </c>
      <c r="B22" s="7">
        <f t="shared" si="1"/>
        <v>18</v>
      </c>
      <c r="C22" t="s">
        <v>54</v>
      </c>
      <c r="D22" s="4">
        <v>44041</v>
      </c>
      <c r="E22" s="1">
        <v>5342808.72</v>
      </c>
      <c r="F22" s="2">
        <f t="shared" si="2"/>
        <v>35676810.68</v>
      </c>
      <c r="G22" s="2"/>
    </row>
    <row r="23" spans="1:7" x14ac:dyDescent="0.25">
      <c r="A23" s="3">
        <v>44033</v>
      </c>
      <c r="B23" s="7">
        <f t="shared" si="1"/>
        <v>19</v>
      </c>
      <c r="C23" t="s">
        <v>55</v>
      </c>
      <c r="D23" s="4">
        <v>44041</v>
      </c>
      <c r="E23" s="1">
        <v>273699.11</v>
      </c>
      <c r="F23" s="2">
        <f t="shared" si="2"/>
        <v>35950509.789999999</v>
      </c>
      <c r="G23" s="2"/>
    </row>
    <row r="24" spans="1:7" x14ac:dyDescent="0.25">
      <c r="A24" s="3">
        <v>44035</v>
      </c>
      <c r="B24" s="7">
        <f t="shared" si="1"/>
        <v>20</v>
      </c>
      <c r="C24" t="s">
        <v>57</v>
      </c>
      <c r="D24" s="4">
        <v>44041</v>
      </c>
      <c r="E24" s="1">
        <v>83537.210000000006</v>
      </c>
      <c r="F24" s="2">
        <f t="shared" si="2"/>
        <v>36034047</v>
      </c>
      <c r="G24" s="2"/>
    </row>
    <row r="25" spans="1:7" x14ac:dyDescent="0.25">
      <c r="A25" s="3">
        <v>43980</v>
      </c>
      <c r="B25" s="7">
        <f t="shared" si="1"/>
        <v>21</v>
      </c>
      <c r="C25" s="11" t="s">
        <v>52</v>
      </c>
      <c r="D25" s="4">
        <v>44042</v>
      </c>
      <c r="E25" s="1">
        <v>19263.29</v>
      </c>
      <c r="F25" s="2">
        <f t="shared" si="2"/>
        <v>36053310.289999999</v>
      </c>
      <c r="G25" s="2"/>
    </row>
    <row r="26" spans="1:7" x14ac:dyDescent="0.25">
      <c r="A26" s="3">
        <v>44033</v>
      </c>
      <c r="B26" s="7">
        <f t="shared" si="1"/>
        <v>22</v>
      </c>
      <c r="C26" s="11" t="s">
        <v>52</v>
      </c>
      <c r="D26" s="4">
        <v>44042</v>
      </c>
      <c r="E26" s="1">
        <v>20075.61</v>
      </c>
      <c r="F26" s="2">
        <f t="shared" si="2"/>
        <v>36073385.899999999</v>
      </c>
      <c r="G26" s="2"/>
    </row>
    <row r="27" spans="1:7" x14ac:dyDescent="0.25">
      <c r="A27" s="3">
        <v>44033</v>
      </c>
      <c r="B27" s="7">
        <f t="shared" si="1"/>
        <v>23</v>
      </c>
      <c r="C27" s="11" t="s">
        <v>51</v>
      </c>
      <c r="D27" s="4">
        <v>44071</v>
      </c>
      <c r="E27" s="1">
        <v>1101.77</v>
      </c>
      <c r="F27" s="2">
        <f t="shared" si="2"/>
        <v>36074487.670000002</v>
      </c>
      <c r="G27" s="2"/>
    </row>
    <row r="28" spans="1:7" x14ac:dyDescent="0.25">
      <c r="A28" s="3">
        <v>44033</v>
      </c>
      <c r="B28" s="7">
        <f t="shared" si="1"/>
        <v>24</v>
      </c>
      <c r="C28" s="11" t="s">
        <v>51</v>
      </c>
      <c r="D28" s="4">
        <v>44071</v>
      </c>
      <c r="E28" s="1">
        <v>19340.45</v>
      </c>
      <c r="F28" s="2">
        <f t="shared" si="2"/>
        <v>36093828.120000005</v>
      </c>
      <c r="G28" s="2"/>
    </row>
    <row r="29" spans="1:7" x14ac:dyDescent="0.25">
      <c r="A29" s="3"/>
      <c r="B29" s="7"/>
      <c r="E29" s="1"/>
      <c r="F29" s="2"/>
      <c r="G29" s="2"/>
    </row>
    <row r="30" spans="1:7" x14ac:dyDescent="0.25">
      <c r="A30" s="3"/>
      <c r="B30" s="7"/>
      <c r="G30" s="2"/>
    </row>
    <row r="31" spans="1:7" x14ac:dyDescent="0.25">
      <c r="B31" s="7"/>
      <c r="G31" s="2"/>
    </row>
    <row r="32" spans="1:7" x14ac:dyDescent="0.25">
      <c r="B32" s="7"/>
      <c r="F32" s="2"/>
      <c r="G32" s="2"/>
    </row>
    <row r="33" spans="2:7" x14ac:dyDescent="0.25">
      <c r="B33" s="7"/>
      <c r="F33" s="2"/>
      <c r="G33" s="2"/>
    </row>
    <row r="34" spans="2:7" x14ac:dyDescent="0.25">
      <c r="B34" s="7"/>
      <c r="F34" s="2"/>
      <c r="G34" s="2"/>
    </row>
    <row r="35" spans="2:7" x14ac:dyDescent="0.25">
      <c r="B35" s="7"/>
      <c r="G35" s="2"/>
    </row>
    <row r="36" spans="2:7" x14ac:dyDescent="0.25">
      <c r="G36" s="2"/>
    </row>
  </sheetData>
  <sortState ref="C34:C47">
    <sortCondition ref="C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pane ySplit="4" topLeftCell="A83" activePane="bottomLeft" state="frozen"/>
      <selection pane="bottomLeft" activeCell="F109" sqref="F109"/>
    </sheetView>
  </sheetViews>
  <sheetFormatPr defaultRowHeight="15" x14ac:dyDescent="0.25"/>
  <cols>
    <col min="1" max="1" width="8" customWidth="1"/>
    <col min="2" max="2" width="14.28515625" customWidth="1"/>
    <col min="3" max="3" width="18.140625" customWidth="1"/>
    <col min="4" max="4" width="19.28515625" customWidth="1"/>
    <col min="5" max="6" width="16.140625" customWidth="1"/>
    <col min="7" max="7" width="12" customWidth="1"/>
    <col min="8" max="8" width="19.42578125" customWidth="1"/>
    <col min="9" max="9" width="18.28515625" customWidth="1"/>
  </cols>
  <sheetData>
    <row r="1" spans="1:11" ht="15.75" x14ac:dyDescent="0.25">
      <c r="A1" s="17" t="s">
        <v>6</v>
      </c>
    </row>
    <row r="4" spans="1:11" ht="30" x14ac:dyDescent="0.25">
      <c r="A4" s="21" t="s">
        <v>4</v>
      </c>
      <c r="B4" s="9" t="s">
        <v>0</v>
      </c>
      <c r="C4" s="10" t="s">
        <v>12</v>
      </c>
      <c r="D4" s="10" t="s">
        <v>7</v>
      </c>
      <c r="E4" s="9" t="s">
        <v>1</v>
      </c>
      <c r="F4" s="22" t="s">
        <v>8</v>
      </c>
      <c r="H4" s="73" t="s">
        <v>0</v>
      </c>
      <c r="I4" s="27" t="s">
        <v>11</v>
      </c>
    </row>
    <row r="5" spans="1:11" x14ac:dyDescent="0.25">
      <c r="A5" s="5">
        <v>1</v>
      </c>
      <c r="B5" t="s">
        <v>58</v>
      </c>
      <c r="C5" s="3">
        <v>44057</v>
      </c>
      <c r="D5" s="8">
        <v>71376.31</v>
      </c>
      <c r="E5" s="2">
        <f>D5</f>
        <v>71376.31</v>
      </c>
      <c r="F5" s="2"/>
      <c r="H5" s="71" t="s">
        <v>48</v>
      </c>
      <c r="I5" s="25">
        <f t="shared" ref="I5:I15" si="0">SUMIF(B:B,H5,D:D)</f>
        <v>1311579.0499999998</v>
      </c>
      <c r="K5" s="2"/>
    </row>
    <row r="6" spans="1:11" x14ac:dyDescent="0.25">
      <c r="A6" s="5">
        <f>A5+1</f>
        <v>2</v>
      </c>
      <c r="B6" t="s">
        <v>50</v>
      </c>
      <c r="C6" s="3">
        <v>44062</v>
      </c>
      <c r="D6" s="8">
        <v>799579.95</v>
      </c>
      <c r="E6" s="2">
        <f>E5+D6</f>
        <v>870956.26</v>
      </c>
      <c r="F6" s="2"/>
      <c r="H6" s="71" t="s">
        <v>49</v>
      </c>
      <c r="I6" s="25">
        <f t="shared" si="0"/>
        <v>4796.5999999999995</v>
      </c>
      <c r="K6" s="2"/>
    </row>
    <row r="7" spans="1:11" x14ac:dyDescent="0.25">
      <c r="A7" s="5">
        <f t="shared" ref="A7:A53" si="1">A6+1</f>
        <v>3</v>
      </c>
      <c r="B7" t="s">
        <v>48</v>
      </c>
      <c r="C7" s="3">
        <v>44070</v>
      </c>
      <c r="D7" s="8">
        <v>652976.36</v>
      </c>
      <c r="E7" s="2">
        <f t="shared" ref="E7:E70" si="2">E6+D7</f>
        <v>1523932.62</v>
      </c>
      <c r="F7" s="2"/>
      <c r="H7" s="71" t="s">
        <v>50</v>
      </c>
      <c r="I7" s="25">
        <f t="shared" si="0"/>
        <v>1875120.4200000002</v>
      </c>
      <c r="K7" s="2"/>
    </row>
    <row r="8" spans="1:11" x14ac:dyDescent="0.25">
      <c r="A8" s="5">
        <f t="shared" si="1"/>
        <v>4</v>
      </c>
      <c r="B8" t="s">
        <v>54</v>
      </c>
      <c r="C8" s="3">
        <v>44071</v>
      </c>
      <c r="D8" s="8">
        <v>9755838</v>
      </c>
      <c r="E8" s="2">
        <f t="shared" si="2"/>
        <v>11279770.620000001</v>
      </c>
      <c r="F8" s="2"/>
      <c r="H8" s="71" t="s">
        <v>51</v>
      </c>
      <c r="I8" s="25">
        <f t="shared" si="0"/>
        <v>20442.089999999997</v>
      </c>
      <c r="K8" s="2"/>
    </row>
    <row r="9" spans="1:11" x14ac:dyDescent="0.25">
      <c r="A9" s="5">
        <f t="shared" si="1"/>
        <v>5</v>
      </c>
      <c r="B9" t="s">
        <v>49</v>
      </c>
      <c r="C9" s="3">
        <v>44074</v>
      </c>
      <c r="D9" s="8">
        <v>2582.02</v>
      </c>
      <c r="E9" s="2">
        <f t="shared" si="2"/>
        <v>11282352.640000001</v>
      </c>
      <c r="F9" s="2"/>
      <c r="H9" s="71" t="s">
        <v>52</v>
      </c>
      <c r="I9" s="25">
        <f t="shared" si="0"/>
        <v>29151.03</v>
      </c>
      <c r="K9" s="2"/>
    </row>
    <row r="10" spans="1:11" x14ac:dyDescent="0.25">
      <c r="A10" s="13">
        <f t="shared" si="1"/>
        <v>6</v>
      </c>
      <c r="B10" s="6" t="s">
        <v>52</v>
      </c>
      <c r="C10" s="14">
        <v>44074</v>
      </c>
      <c r="D10" s="15">
        <v>20460.71</v>
      </c>
      <c r="E10" s="16">
        <f t="shared" si="2"/>
        <v>11302813.350000001</v>
      </c>
      <c r="F10" s="16">
        <f>SUM(D5:D10)</f>
        <v>11302813.350000001</v>
      </c>
      <c r="H10" s="71" t="s">
        <v>53</v>
      </c>
      <c r="I10" s="25">
        <f t="shared" si="0"/>
        <v>11023378.139999999</v>
      </c>
      <c r="K10" s="2"/>
    </row>
    <row r="11" spans="1:11" x14ac:dyDescent="0.25">
      <c r="A11" s="5">
        <f t="shared" si="1"/>
        <v>7</v>
      </c>
      <c r="B11" t="s">
        <v>53</v>
      </c>
      <c r="C11" s="3">
        <v>44075</v>
      </c>
      <c r="D11" s="8">
        <v>434984.57</v>
      </c>
      <c r="E11" s="2">
        <f t="shared" si="2"/>
        <v>11737797.920000002</v>
      </c>
      <c r="F11" s="2"/>
      <c r="H11" s="71" t="s">
        <v>54</v>
      </c>
      <c r="I11" s="25">
        <f t="shared" si="0"/>
        <v>16901010.02</v>
      </c>
      <c r="K11" s="2"/>
    </row>
    <row r="12" spans="1:11" x14ac:dyDescent="0.25">
      <c r="A12" s="5">
        <f t="shared" si="1"/>
        <v>8</v>
      </c>
      <c r="B12" t="s">
        <v>53</v>
      </c>
      <c r="C12" s="3">
        <v>44075</v>
      </c>
      <c r="D12" s="8">
        <v>754287.23</v>
      </c>
      <c r="E12" s="2">
        <f t="shared" si="2"/>
        <v>12492085.150000002</v>
      </c>
      <c r="F12" s="2"/>
      <c r="H12" s="71" t="s">
        <v>55</v>
      </c>
      <c r="I12" s="25">
        <f t="shared" si="0"/>
        <v>421864.66</v>
      </c>
      <c r="K12" s="2"/>
    </row>
    <row r="13" spans="1:11" x14ac:dyDescent="0.25">
      <c r="A13" s="5">
        <f t="shared" si="1"/>
        <v>9</v>
      </c>
      <c r="B13" t="s">
        <v>55</v>
      </c>
      <c r="C13" s="3">
        <v>44076</v>
      </c>
      <c r="D13" s="8">
        <v>125605.66</v>
      </c>
      <c r="E13" s="2">
        <f t="shared" si="2"/>
        <v>12617690.810000002</v>
      </c>
      <c r="F13" s="2"/>
      <c r="H13" s="71" t="s">
        <v>56</v>
      </c>
      <c r="I13" s="25">
        <f t="shared" si="0"/>
        <v>41721.490000000005</v>
      </c>
      <c r="K13" s="2"/>
    </row>
    <row r="14" spans="1:11" x14ac:dyDescent="0.25">
      <c r="A14" s="5">
        <f t="shared" si="1"/>
        <v>10</v>
      </c>
      <c r="B14" t="s">
        <v>58</v>
      </c>
      <c r="C14" s="3">
        <v>44088</v>
      </c>
      <c r="D14" s="8">
        <v>18230.599999999999</v>
      </c>
      <c r="E14" s="2">
        <f t="shared" si="2"/>
        <v>12635921.410000002</v>
      </c>
      <c r="F14" s="2"/>
      <c r="H14" s="71" t="s">
        <v>57</v>
      </c>
      <c r="I14" s="25">
        <f t="shared" si="0"/>
        <v>0</v>
      </c>
      <c r="K14" s="2"/>
    </row>
    <row r="15" spans="1:11" x14ac:dyDescent="0.25">
      <c r="A15" s="5">
        <f t="shared" si="1"/>
        <v>11</v>
      </c>
      <c r="B15" t="s">
        <v>50</v>
      </c>
      <c r="C15" s="3">
        <v>44089</v>
      </c>
      <c r="D15" s="8">
        <v>143459.63</v>
      </c>
      <c r="E15" s="2">
        <f t="shared" si="2"/>
        <v>12779381.040000003</v>
      </c>
      <c r="F15" s="2"/>
      <c r="H15" s="72" t="s">
        <v>58</v>
      </c>
      <c r="I15" s="26">
        <f t="shared" si="0"/>
        <v>199461.49999999997</v>
      </c>
      <c r="K15" s="2"/>
    </row>
    <row r="16" spans="1:11" ht="15.75" thickBot="1" x14ac:dyDescent="0.3">
      <c r="A16" s="5">
        <f t="shared" si="1"/>
        <v>12</v>
      </c>
      <c r="B16" t="s">
        <v>48</v>
      </c>
      <c r="C16" s="3">
        <v>44095</v>
      </c>
      <c r="D16" s="8">
        <v>295972.53999999998</v>
      </c>
      <c r="E16" s="2">
        <f t="shared" si="2"/>
        <v>13075353.580000002</v>
      </c>
      <c r="F16" s="2"/>
      <c r="H16" s="23"/>
      <c r="I16" s="24">
        <f>SUM(I5:I15)</f>
        <v>31828524.999999996</v>
      </c>
      <c r="K16" s="2"/>
    </row>
    <row r="17" spans="1:11" ht="15.75" thickTop="1" x14ac:dyDescent="0.25">
      <c r="A17" s="5">
        <f t="shared" si="1"/>
        <v>13</v>
      </c>
      <c r="B17" t="s">
        <v>56</v>
      </c>
      <c r="C17" s="3">
        <v>44096</v>
      </c>
      <c r="D17" s="8">
        <v>7554.61</v>
      </c>
      <c r="E17" s="2">
        <f t="shared" si="2"/>
        <v>13082908.190000001</v>
      </c>
      <c r="F17" s="2"/>
      <c r="I17" s="2"/>
      <c r="K17" s="2"/>
    </row>
    <row r="18" spans="1:11" x14ac:dyDescent="0.25">
      <c r="A18" s="5">
        <f t="shared" si="1"/>
        <v>14</v>
      </c>
      <c r="B18" t="s">
        <v>54</v>
      </c>
      <c r="C18" s="3">
        <v>44098</v>
      </c>
      <c r="D18" s="8">
        <v>878803.01</v>
      </c>
      <c r="E18" s="2">
        <f t="shared" si="2"/>
        <v>13961711.200000001</v>
      </c>
      <c r="F18" s="2"/>
    </row>
    <row r="19" spans="1:11" x14ac:dyDescent="0.25">
      <c r="A19" s="5">
        <f t="shared" si="1"/>
        <v>15</v>
      </c>
      <c r="B19" t="s">
        <v>49</v>
      </c>
      <c r="C19" s="3">
        <v>44103</v>
      </c>
      <c r="D19" s="8">
        <v>989.71</v>
      </c>
      <c r="E19" s="2">
        <f t="shared" si="2"/>
        <v>13962700.910000002</v>
      </c>
      <c r="F19" s="2"/>
    </row>
    <row r="20" spans="1:11" x14ac:dyDescent="0.25">
      <c r="A20" s="5">
        <f t="shared" si="1"/>
        <v>16</v>
      </c>
      <c r="B20" t="s">
        <v>52</v>
      </c>
      <c r="C20" s="3">
        <v>44103</v>
      </c>
      <c r="D20" s="8">
        <v>4801.0200000000004</v>
      </c>
      <c r="E20" s="2">
        <f t="shared" si="2"/>
        <v>13967501.930000002</v>
      </c>
      <c r="F20" s="2"/>
    </row>
    <row r="21" spans="1:11" x14ac:dyDescent="0.25">
      <c r="A21" s="5">
        <f t="shared" si="1"/>
        <v>17</v>
      </c>
      <c r="B21" t="s">
        <v>53</v>
      </c>
      <c r="C21" s="3">
        <v>44104</v>
      </c>
      <c r="D21" s="8">
        <v>1417061.15</v>
      </c>
      <c r="E21" s="2">
        <f t="shared" si="2"/>
        <v>15384563.080000002</v>
      </c>
      <c r="F21" s="2"/>
    </row>
    <row r="22" spans="1:11" x14ac:dyDescent="0.25">
      <c r="A22" s="13">
        <f t="shared" si="1"/>
        <v>18</v>
      </c>
      <c r="B22" s="6" t="s">
        <v>53</v>
      </c>
      <c r="C22" s="14">
        <v>44104</v>
      </c>
      <c r="D22" s="15">
        <v>1919910.23</v>
      </c>
      <c r="E22" s="16">
        <f t="shared" si="2"/>
        <v>17304473.310000002</v>
      </c>
      <c r="F22" s="16">
        <f>SUM(D11:D22)</f>
        <v>6001659.96</v>
      </c>
    </row>
    <row r="23" spans="1:11" x14ac:dyDescent="0.25">
      <c r="A23" s="5">
        <f t="shared" si="1"/>
        <v>19</v>
      </c>
      <c r="B23" t="s">
        <v>55</v>
      </c>
      <c r="C23" s="3">
        <v>44105</v>
      </c>
      <c r="D23" s="1">
        <v>77606</v>
      </c>
      <c r="E23" s="2">
        <f t="shared" si="2"/>
        <v>17382079.310000002</v>
      </c>
      <c r="F23" s="2"/>
    </row>
    <row r="24" spans="1:11" x14ac:dyDescent="0.25">
      <c r="A24" s="5">
        <f t="shared" si="1"/>
        <v>20</v>
      </c>
      <c r="B24" t="s">
        <v>56</v>
      </c>
      <c r="C24" s="3">
        <v>44112</v>
      </c>
      <c r="D24" s="1">
        <v>5677</v>
      </c>
      <c r="E24" s="2">
        <f t="shared" si="2"/>
        <v>17387756.310000002</v>
      </c>
      <c r="F24" s="2"/>
    </row>
    <row r="25" spans="1:11" x14ac:dyDescent="0.25">
      <c r="A25" s="5">
        <f t="shared" si="1"/>
        <v>21</v>
      </c>
      <c r="B25" t="s">
        <v>58</v>
      </c>
      <c r="C25" s="3">
        <v>44118</v>
      </c>
      <c r="D25" s="1">
        <v>15139.02</v>
      </c>
      <c r="E25" s="2">
        <f t="shared" si="2"/>
        <v>17402895.330000002</v>
      </c>
      <c r="F25" s="2"/>
    </row>
    <row r="26" spans="1:11" x14ac:dyDescent="0.25">
      <c r="A26" s="5">
        <f t="shared" si="1"/>
        <v>22</v>
      </c>
      <c r="B26" t="s">
        <v>51</v>
      </c>
      <c r="C26" s="3">
        <v>44119</v>
      </c>
      <c r="D26" s="1">
        <v>8595.57</v>
      </c>
      <c r="E26" s="2">
        <f t="shared" si="2"/>
        <v>17411490.900000002</v>
      </c>
      <c r="F26" s="2"/>
    </row>
    <row r="27" spans="1:11" x14ac:dyDescent="0.25">
      <c r="A27" s="5">
        <f t="shared" si="1"/>
        <v>23</v>
      </c>
      <c r="B27" t="s">
        <v>50</v>
      </c>
      <c r="C27" s="3">
        <v>44120</v>
      </c>
      <c r="D27" s="1">
        <v>163136.53</v>
      </c>
      <c r="E27" s="2">
        <f t="shared" si="2"/>
        <v>17574627.430000003</v>
      </c>
      <c r="F27" s="2"/>
    </row>
    <row r="28" spans="1:11" x14ac:dyDescent="0.25">
      <c r="A28" s="5">
        <f t="shared" si="1"/>
        <v>24</v>
      </c>
      <c r="B28" t="s">
        <v>48</v>
      </c>
      <c r="C28" s="3">
        <v>44124</v>
      </c>
      <c r="D28" s="1">
        <v>147470.54999999999</v>
      </c>
      <c r="E28" s="2">
        <f t="shared" si="2"/>
        <v>17722097.980000004</v>
      </c>
      <c r="F28" s="2"/>
    </row>
    <row r="29" spans="1:11" x14ac:dyDescent="0.25">
      <c r="A29" s="5">
        <f t="shared" si="1"/>
        <v>25</v>
      </c>
      <c r="B29" t="s">
        <v>54</v>
      </c>
      <c r="C29" s="3">
        <v>44126</v>
      </c>
      <c r="D29" s="1">
        <v>1334912.1599999999</v>
      </c>
      <c r="E29" s="2">
        <f t="shared" si="2"/>
        <v>19057010.140000004</v>
      </c>
      <c r="F29" s="2"/>
    </row>
    <row r="30" spans="1:11" x14ac:dyDescent="0.25">
      <c r="A30" s="5">
        <f t="shared" si="1"/>
        <v>26</v>
      </c>
      <c r="B30" t="s">
        <v>52</v>
      </c>
      <c r="C30" s="3">
        <v>44132</v>
      </c>
      <c r="D30" s="1">
        <v>2321.02</v>
      </c>
      <c r="E30" s="2">
        <f t="shared" si="2"/>
        <v>19059331.160000004</v>
      </c>
      <c r="F30" s="2"/>
    </row>
    <row r="31" spans="1:11" x14ac:dyDescent="0.25">
      <c r="A31" s="5">
        <f t="shared" si="1"/>
        <v>27</v>
      </c>
      <c r="B31" t="s">
        <v>49</v>
      </c>
      <c r="C31" s="3">
        <v>44134</v>
      </c>
      <c r="D31" s="8">
        <v>533.24</v>
      </c>
      <c r="E31" s="2">
        <f t="shared" si="2"/>
        <v>19059864.400000002</v>
      </c>
      <c r="F31" s="2"/>
      <c r="H31" s="2"/>
    </row>
    <row r="32" spans="1:11" x14ac:dyDescent="0.25">
      <c r="A32" s="13">
        <f t="shared" si="1"/>
        <v>28</v>
      </c>
      <c r="B32" s="6" t="s">
        <v>55</v>
      </c>
      <c r="C32" s="14">
        <v>44134</v>
      </c>
      <c r="D32" s="15">
        <v>91253.119999999995</v>
      </c>
      <c r="E32" s="16">
        <f t="shared" si="2"/>
        <v>19151117.520000003</v>
      </c>
      <c r="F32" s="16">
        <f>SUM(D23:D32)</f>
        <v>1846644.21</v>
      </c>
    </row>
    <row r="33" spans="1:6" x14ac:dyDescent="0.25">
      <c r="A33" s="5">
        <f t="shared" si="1"/>
        <v>29</v>
      </c>
      <c r="B33" s="18" t="s">
        <v>53</v>
      </c>
      <c r="C33" s="3">
        <v>44137</v>
      </c>
      <c r="D33" s="8">
        <v>495458.63</v>
      </c>
      <c r="E33" s="2">
        <f t="shared" si="2"/>
        <v>19646576.150000002</v>
      </c>
      <c r="F33" s="2"/>
    </row>
    <row r="34" spans="1:6" x14ac:dyDescent="0.25">
      <c r="A34" s="5">
        <f t="shared" si="1"/>
        <v>30</v>
      </c>
      <c r="B34" s="18" t="s">
        <v>53</v>
      </c>
      <c r="C34" s="3">
        <v>44137</v>
      </c>
      <c r="D34" s="8">
        <v>1211029.08</v>
      </c>
      <c r="E34" s="2">
        <f t="shared" si="2"/>
        <v>20857605.230000004</v>
      </c>
      <c r="F34" s="2"/>
    </row>
    <row r="35" spans="1:6" x14ac:dyDescent="0.25">
      <c r="A35" s="5">
        <f t="shared" si="1"/>
        <v>31</v>
      </c>
      <c r="B35" s="18" t="s">
        <v>56</v>
      </c>
      <c r="C35" s="3">
        <v>44147</v>
      </c>
      <c r="D35" s="8">
        <v>14982.09</v>
      </c>
      <c r="E35" s="2">
        <f t="shared" si="2"/>
        <v>20872587.320000004</v>
      </c>
      <c r="F35" s="2"/>
    </row>
    <row r="36" spans="1:6" x14ac:dyDescent="0.25">
      <c r="A36" s="5">
        <f t="shared" si="1"/>
        <v>32</v>
      </c>
      <c r="B36" s="18" t="s">
        <v>50</v>
      </c>
      <c r="C36" s="3">
        <v>44151</v>
      </c>
      <c r="D36" s="8">
        <v>99639.29</v>
      </c>
      <c r="E36" s="2">
        <f t="shared" si="2"/>
        <v>20972226.610000003</v>
      </c>
      <c r="F36" s="2"/>
    </row>
    <row r="37" spans="1:6" x14ac:dyDescent="0.25">
      <c r="A37" s="5">
        <f t="shared" si="1"/>
        <v>33</v>
      </c>
      <c r="B37" s="18" t="s">
        <v>58</v>
      </c>
      <c r="C37" s="3">
        <v>44152</v>
      </c>
      <c r="D37" s="8">
        <v>15423.06</v>
      </c>
      <c r="E37" s="2">
        <f t="shared" si="2"/>
        <v>20987649.670000002</v>
      </c>
    </row>
    <row r="38" spans="1:6" x14ac:dyDescent="0.25">
      <c r="A38" s="5">
        <f t="shared" si="1"/>
        <v>34</v>
      </c>
      <c r="B38" s="18" t="s">
        <v>51</v>
      </c>
      <c r="C38" s="3">
        <v>44152</v>
      </c>
      <c r="D38" s="8">
        <v>253.48</v>
      </c>
      <c r="E38" s="2">
        <f t="shared" si="2"/>
        <v>20987903.150000002</v>
      </c>
    </row>
    <row r="39" spans="1:6" x14ac:dyDescent="0.25">
      <c r="A39" s="5">
        <f t="shared" si="1"/>
        <v>35</v>
      </c>
      <c r="B39" s="18" t="s">
        <v>54</v>
      </c>
      <c r="C39" s="3">
        <v>44155</v>
      </c>
      <c r="D39" s="8">
        <v>1053207.48</v>
      </c>
      <c r="E39" s="2">
        <f t="shared" si="2"/>
        <v>22041110.630000003</v>
      </c>
    </row>
    <row r="40" spans="1:6" x14ac:dyDescent="0.25">
      <c r="A40" s="5">
        <f t="shared" si="1"/>
        <v>36</v>
      </c>
      <c r="B40" t="s">
        <v>48</v>
      </c>
      <c r="C40" s="3">
        <v>44158</v>
      </c>
      <c r="D40" s="8">
        <v>101978.91</v>
      </c>
      <c r="E40" s="2">
        <f t="shared" si="2"/>
        <v>22143089.540000003</v>
      </c>
    </row>
    <row r="41" spans="1:6" x14ac:dyDescent="0.25">
      <c r="A41" s="5">
        <f t="shared" si="1"/>
        <v>37</v>
      </c>
      <c r="B41" t="s">
        <v>55</v>
      </c>
      <c r="C41" s="3">
        <v>44162</v>
      </c>
      <c r="D41" s="8">
        <v>36270.29</v>
      </c>
      <c r="E41" s="2">
        <f t="shared" si="2"/>
        <v>22179359.830000002</v>
      </c>
    </row>
    <row r="42" spans="1:6" x14ac:dyDescent="0.25">
      <c r="A42" s="13">
        <f t="shared" si="1"/>
        <v>38</v>
      </c>
      <c r="B42" s="6" t="s">
        <v>49</v>
      </c>
      <c r="C42" s="14">
        <v>44165</v>
      </c>
      <c r="D42" s="15">
        <v>105.23</v>
      </c>
      <c r="E42" s="16">
        <f t="shared" si="2"/>
        <v>22179465.060000002</v>
      </c>
      <c r="F42" s="16">
        <f>SUM(D33:D42)</f>
        <v>3028347.5400000005</v>
      </c>
    </row>
    <row r="43" spans="1:6" x14ac:dyDescent="0.25">
      <c r="A43" s="5">
        <f t="shared" si="1"/>
        <v>39</v>
      </c>
      <c r="B43" s="18" t="s">
        <v>53</v>
      </c>
      <c r="C43" s="19">
        <v>44166</v>
      </c>
      <c r="D43" s="8">
        <v>1008204.51</v>
      </c>
      <c r="E43" s="2">
        <f t="shared" si="2"/>
        <v>23187669.570000004</v>
      </c>
      <c r="F43" s="2"/>
    </row>
    <row r="44" spans="1:6" x14ac:dyDescent="0.25">
      <c r="A44" s="5">
        <f t="shared" si="1"/>
        <v>40</v>
      </c>
      <c r="B44" s="18" t="s">
        <v>53</v>
      </c>
      <c r="C44" s="19">
        <v>44166</v>
      </c>
      <c r="D44" s="8">
        <v>1503093.97</v>
      </c>
      <c r="E44" s="2">
        <f t="shared" si="2"/>
        <v>24690763.540000003</v>
      </c>
    </row>
    <row r="45" spans="1:6" x14ac:dyDescent="0.25">
      <c r="A45" s="5">
        <f t="shared" si="1"/>
        <v>41</v>
      </c>
      <c r="B45" s="18" t="s">
        <v>58</v>
      </c>
      <c r="C45" s="19">
        <v>44181</v>
      </c>
      <c r="D45" s="8">
        <v>20214.669999999998</v>
      </c>
      <c r="E45" s="2">
        <f t="shared" si="2"/>
        <v>24710978.210000005</v>
      </c>
    </row>
    <row r="46" spans="1:6" x14ac:dyDescent="0.25">
      <c r="A46" s="5">
        <f t="shared" si="1"/>
        <v>42</v>
      </c>
      <c r="B46" s="18" t="s">
        <v>50</v>
      </c>
      <c r="C46" s="19">
        <v>44181</v>
      </c>
      <c r="D46" s="8">
        <v>120206.69</v>
      </c>
      <c r="E46" s="2">
        <f t="shared" si="2"/>
        <v>24831184.900000006</v>
      </c>
    </row>
    <row r="47" spans="1:6" x14ac:dyDescent="0.25">
      <c r="A47" s="5">
        <f t="shared" si="1"/>
        <v>43</v>
      </c>
      <c r="B47" s="18" t="s">
        <v>54</v>
      </c>
      <c r="C47" s="19">
        <v>44183</v>
      </c>
      <c r="D47" s="8">
        <v>1292616.45</v>
      </c>
      <c r="E47" s="2">
        <f t="shared" si="2"/>
        <v>26123801.350000005</v>
      </c>
    </row>
    <row r="48" spans="1:6" x14ac:dyDescent="0.25">
      <c r="A48" s="5">
        <f t="shared" si="1"/>
        <v>44</v>
      </c>
      <c r="B48" s="11" t="s">
        <v>48</v>
      </c>
      <c r="C48" s="19">
        <v>44186</v>
      </c>
      <c r="D48" s="8">
        <v>40579.69</v>
      </c>
      <c r="E48" s="2">
        <f t="shared" si="2"/>
        <v>26164381.040000007</v>
      </c>
    </row>
    <row r="49" spans="1:6" x14ac:dyDescent="0.25">
      <c r="A49" s="5">
        <f t="shared" si="1"/>
        <v>45</v>
      </c>
      <c r="B49" s="11" t="s">
        <v>51</v>
      </c>
      <c r="C49" s="19">
        <v>44186</v>
      </c>
      <c r="D49" s="8">
        <v>2726.89</v>
      </c>
      <c r="E49" s="2">
        <f t="shared" si="2"/>
        <v>26167107.930000007</v>
      </c>
    </row>
    <row r="50" spans="1:6" x14ac:dyDescent="0.25">
      <c r="A50" s="5">
        <f t="shared" si="1"/>
        <v>46</v>
      </c>
      <c r="B50" s="11" t="s">
        <v>55</v>
      </c>
      <c r="C50" s="19">
        <v>44194</v>
      </c>
      <c r="D50" s="8">
        <v>21926.67</v>
      </c>
      <c r="E50" s="2">
        <f t="shared" si="2"/>
        <v>26189034.600000009</v>
      </c>
    </row>
    <row r="51" spans="1:6" x14ac:dyDescent="0.25">
      <c r="A51" s="5">
        <f t="shared" si="1"/>
        <v>47</v>
      </c>
      <c r="B51" s="11" t="s">
        <v>49</v>
      </c>
      <c r="C51" s="19">
        <v>44195</v>
      </c>
      <c r="D51" s="8">
        <v>240.51</v>
      </c>
      <c r="E51" s="2">
        <f t="shared" si="2"/>
        <v>26189275.110000011</v>
      </c>
    </row>
    <row r="52" spans="1:6" x14ac:dyDescent="0.25">
      <c r="A52" s="5">
        <f t="shared" si="1"/>
        <v>48</v>
      </c>
      <c r="B52" s="11" t="s">
        <v>53</v>
      </c>
      <c r="C52" s="19">
        <v>44196</v>
      </c>
      <c r="D52" s="8">
        <v>265493.45</v>
      </c>
      <c r="E52" s="2">
        <f t="shared" si="2"/>
        <v>26454768.56000001</v>
      </c>
    </row>
    <row r="53" spans="1:6" x14ac:dyDescent="0.25">
      <c r="A53" s="13">
        <f t="shared" si="1"/>
        <v>49</v>
      </c>
      <c r="B53" s="12" t="s">
        <v>53</v>
      </c>
      <c r="C53" s="20">
        <v>44196</v>
      </c>
      <c r="D53" s="15">
        <v>515819.18</v>
      </c>
      <c r="E53" s="16">
        <f t="shared" si="2"/>
        <v>26970587.74000001</v>
      </c>
      <c r="F53" s="16">
        <f>SUM(D43:D53)</f>
        <v>4791122.68</v>
      </c>
    </row>
    <row r="54" spans="1:6" x14ac:dyDescent="0.25">
      <c r="A54" s="5">
        <f>A53+1</f>
        <v>50</v>
      </c>
      <c r="B54" s="18" t="s">
        <v>50</v>
      </c>
      <c r="C54" s="19">
        <v>44208</v>
      </c>
      <c r="D54" s="8">
        <v>92268.37</v>
      </c>
      <c r="E54" s="2">
        <f t="shared" si="2"/>
        <v>27062856.110000011</v>
      </c>
    </row>
    <row r="55" spans="1:6" x14ac:dyDescent="0.25">
      <c r="A55" s="5">
        <f t="shared" ref="A55:A70" si="3">A54+1</f>
        <v>51</v>
      </c>
      <c r="B55" s="18" t="s">
        <v>58</v>
      </c>
      <c r="C55" s="19">
        <v>44210</v>
      </c>
      <c r="D55" s="8">
        <v>10986.39</v>
      </c>
      <c r="E55" s="2">
        <f t="shared" si="2"/>
        <v>27073842.500000011</v>
      </c>
    </row>
    <row r="56" spans="1:6" x14ac:dyDescent="0.25">
      <c r="A56" s="5">
        <f t="shared" si="3"/>
        <v>52</v>
      </c>
      <c r="B56" s="18" t="s">
        <v>51</v>
      </c>
      <c r="C56" s="19">
        <v>44211</v>
      </c>
      <c r="D56" s="8">
        <v>1813.02</v>
      </c>
      <c r="E56" s="2">
        <f t="shared" si="2"/>
        <v>27075655.520000011</v>
      </c>
    </row>
    <row r="57" spans="1:6" x14ac:dyDescent="0.25">
      <c r="A57" s="5">
        <f t="shared" si="3"/>
        <v>53</v>
      </c>
      <c r="B57" s="18" t="s">
        <v>54</v>
      </c>
      <c r="C57" s="19">
        <v>44217</v>
      </c>
      <c r="D57" s="8">
        <v>952536.14</v>
      </c>
      <c r="E57" s="2">
        <f t="shared" si="2"/>
        <v>28028191.660000011</v>
      </c>
    </row>
    <row r="58" spans="1:6" x14ac:dyDescent="0.25">
      <c r="A58" s="5">
        <f t="shared" si="3"/>
        <v>54</v>
      </c>
      <c r="B58" s="11" t="s">
        <v>48</v>
      </c>
      <c r="C58" s="19">
        <v>44221</v>
      </c>
      <c r="D58" s="8">
        <v>28287.11</v>
      </c>
      <c r="E58" s="2">
        <f t="shared" si="2"/>
        <v>28056478.770000011</v>
      </c>
      <c r="F58" s="2"/>
    </row>
    <row r="59" spans="1:6" x14ac:dyDescent="0.25">
      <c r="A59" s="5">
        <f t="shared" si="3"/>
        <v>55</v>
      </c>
      <c r="B59" s="11" t="s">
        <v>52</v>
      </c>
      <c r="C59" s="19">
        <v>44223</v>
      </c>
      <c r="D59" s="8">
        <v>1504.67</v>
      </c>
      <c r="E59" s="2">
        <f t="shared" si="2"/>
        <v>28057983.440000013</v>
      </c>
      <c r="F59" s="2"/>
    </row>
    <row r="60" spans="1:6" x14ac:dyDescent="0.25">
      <c r="A60" s="5">
        <f t="shared" si="3"/>
        <v>56</v>
      </c>
      <c r="B60" s="11" t="s">
        <v>53</v>
      </c>
      <c r="C60" s="19">
        <v>44225</v>
      </c>
      <c r="D60" s="8">
        <v>181708.12</v>
      </c>
      <c r="E60" s="2">
        <f t="shared" si="2"/>
        <v>28239691.560000014</v>
      </c>
    </row>
    <row r="61" spans="1:6" x14ac:dyDescent="0.25">
      <c r="A61" s="5">
        <f t="shared" si="3"/>
        <v>57</v>
      </c>
      <c r="B61" t="s">
        <v>53</v>
      </c>
      <c r="C61" s="19">
        <v>44225</v>
      </c>
      <c r="D61" s="8">
        <v>337767.53</v>
      </c>
      <c r="E61" s="2">
        <f t="shared" si="2"/>
        <v>28577459.090000015</v>
      </c>
    </row>
    <row r="62" spans="1:6" x14ac:dyDescent="0.25">
      <c r="A62" s="5">
        <f t="shared" si="3"/>
        <v>58</v>
      </c>
      <c r="B62" t="s">
        <v>49</v>
      </c>
      <c r="C62" s="19">
        <v>44225</v>
      </c>
      <c r="D62" s="8">
        <v>61.34</v>
      </c>
      <c r="E62" s="2">
        <f t="shared" si="2"/>
        <v>28577520.430000015</v>
      </c>
    </row>
    <row r="63" spans="1:6" x14ac:dyDescent="0.25">
      <c r="A63" s="13">
        <f t="shared" si="3"/>
        <v>59</v>
      </c>
      <c r="B63" s="6" t="s">
        <v>55</v>
      </c>
      <c r="C63" s="20">
        <v>44225</v>
      </c>
      <c r="D63" s="15">
        <v>31732.36</v>
      </c>
      <c r="E63" s="16">
        <f t="shared" si="2"/>
        <v>28609252.790000014</v>
      </c>
      <c r="F63" s="16">
        <f>SUM(D54:D63)</f>
        <v>1638665.05</v>
      </c>
    </row>
    <row r="64" spans="1:6" x14ac:dyDescent="0.25">
      <c r="A64" s="5">
        <f t="shared" si="3"/>
        <v>60</v>
      </c>
      <c r="B64" s="18" t="s">
        <v>58</v>
      </c>
      <c r="C64" s="19">
        <v>44237</v>
      </c>
      <c r="D64" s="28">
        <v>8879.68</v>
      </c>
      <c r="E64" s="2">
        <f t="shared" si="2"/>
        <v>28618132.470000014</v>
      </c>
    </row>
    <row r="65" spans="1:6" x14ac:dyDescent="0.25">
      <c r="A65" s="5">
        <f t="shared" si="3"/>
        <v>61</v>
      </c>
      <c r="B65" s="18" t="s">
        <v>50</v>
      </c>
      <c r="C65" s="19">
        <v>44243</v>
      </c>
      <c r="D65" s="33">
        <v>93332.55</v>
      </c>
      <c r="E65" s="2">
        <f t="shared" si="2"/>
        <v>28711465.020000014</v>
      </c>
    </row>
    <row r="66" spans="1:6" x14ac:dyDescent="0.25">
      <c r="A66" s="5">
        <f t="shared" si="3"/>
        <v>62</v>
      </c>
      <c r="B66" s="11" t="s">
        <v>48</v>
      </c>
      <c r="C66" s="19">
        <v>44249</v>
      </c>
      <c r="D66" s="28">
        <v>17641.38</v>
      </c>
      <c r="E66" s="2">
        <f t="shared" si="2"/>
        <v>28729106.400000013</v>
      </c>
    </row>
    <row r="67" spans="1:6" x14ac:dyDescent="0.25">
      <c r="A67" s="30">
        <f t="shared" si="3"/>
        <v>63</v>
      </c>
      <c r="B67" s="11" t="s">
        <v>53</v>
      </c>
      <c r="C67" s="19">
        <v>44253</v>
      </c>
      <c r="D67" s="28">
        <v>106753.08</v>
      </c>
      <c r="E67" s="29">
        <f t="shared" si="2"/>
        <v>28835859.480000012</v>
      </c>
      <c r="F67" s="11"/>
    </row>
    <row r="68" spans="1:6" x14ac:dyDescent="0.25">
      <c r="A68" s="30">
        <f t="shared" si="3"/>
        <v>64</v>
      </c>
      <c r="B68" s="11" t="s">
        <v>53</v>
      </c>
      <c r="C68" s="19">
        <v>44253</v>
      </c>
      <c r="D68" s="28">
        <v>221454.25</v>
      </c>
      <c r="E68" s="29">
        <f t="shared" si="2"/>
        <v>29057313.730000012</v>
      </c>
      <c r="F68" s="11"/>
    </row>
    <row r="69" spans="1:6" x14ac:dyDescent="0.25">
      <c r="A69" s="31">
        <f t="shared" si="3"/>
        <v>65</v>
      </c>
      <c r="B69" s="12" t="s">
        <v>55</v>
      </c>
      <c r="C69" s="20">
        <v>44253</v>
      </c>
      <c r="D69" s="15">
        <v>12964.16</v>
      </c>
      <c r="E69" s="32">
        <f t="shared" si="2"/>
        <v>29070277.890000012</v>
      </c>
      <c r="F69" s="32">
        <f>SUM(D64:D69)</f>
        <v>461025.1</v>
      </c>
    </row>
    <row r="70" spans="1:6" x14ac:dyDescent="0.25">
      <c r="A70" s="30">
        <f t="shared" si="3"/>
        <v>66</v>
      </c>
      <c r="B70" s="11" t="s">
        <v>51</v>
      </c>
      <c r="C70" s="3">
        <v>44256</v>
      </c>
      <c r="D70" s="28">
        <v>1135.6199999999999</v>
      </c>
      <c r="E70" s="29">
        <f t="shared" si="2"/>
        <v>29071413.510000013</v>
      </c>
    </row>
    <row r="71" spans="1:6" x14ac:dyDescent="0.25">
      <c r="A71" s="30">
        <v>67</v>
      </c>
      <c r="B71" s="11" t="s">
        <v>54</v>
      </c>
      <c r="C71" s="19">
        <v>44257</v>
      </c>
      <c r="D71" s="28">
        <v>670964.27</v>
      </c>
      <c r="E71" s="29">
        <f t="shared" ref="E71:E95" si="4">E70+D71</f>
        <v>29742377.780000012</v>
      </c>
      <c r="F71" s="11"/>
    </row>
    <row r="72" spans="1:6" x14ac:dyDescent="0.25">
      <c r="A72" s="30">
        <f t="shared" ref="A72:A110" si="5">A71+1</f>
        <v>68</v>
      </c>
      <c r="B72" s="11" t="s">
        <v>49</v>
      </c>
      <c r="C72" s="19">
        <v>44272</v>
      </c>
      <c r="D72" s="28">
        <v>16.670000000000002</v>
      </c>
      <c r="E72" s="29">
        <f t="shared" si="4"/>
        <v>29742394.450000014</v>
      </c>
      <c r="F72" s="11"/>
    </row>
    <row r="73" spans="1:6" x14ac:dyDescent="0.25">
      <c r="A73" s="30">
        <f t="shared" si="5"/>
        <v>69</v>
      </c>
      <c r="B73" s="11" t="s">
        <v>50</v>
      </c>
      <c r="C73" s="19">
        <v>44272</v>
      </c>
      <c r="D73" s="28">
        <v>116371.36</v>
      </c>
      <c r="E73" s="29">
        <f t="shared" si="4"/>
        <v>29858765.810000014</v>
      </c>
      <c r="F73" s="11"/>
    </row>
    <row r="74" spans="1:6" x14ac:dyDescent="0.25">
      <c r="A74" s="30">
        <f t="shared" si="5"/>
        <v>70</v>
      </c>
      <c r="B74" s="11" t="s">
        <v>58</v>
      </c>
      <c r="C74" s="19">
        <v>44273</v>
      </c>
      <c r="D74" s="28">
        <v>11854.62</v>
      </c>
      <c r="E74" s="29">
        <f t="shared" si="4"/>
        <v>29870620.430000015</v>
      </c>
      <c r="F74" s="11"/>
    </row>
    <row r="75" spans="1:6" x14ac:dyDescent="0.25">
      <c r="A75" s="30">
        <f t="shared" si="5"/>
        <v>71</v>
      </c>
      <c r="B75" s="11" t="s">
        <v>48</v>
      </c>
      <c r="C75" s="19">
        <v>44277</v>
      </c>
      <c r="D75" s="28">
        <v>7353.96</v>
      </c>
      <c r="E75" s="29">
        <f t="shared" si="4"/>
        <v>29877974.390000015</v>
      </c>
      <c r="F75" s="11"/>
    </row>
    <row r="76" spans="1:6" x14ac:dyDescent="0.25">
      <c r="A76" s="30">
        <f t="shared" si="5"/>
        <v>72</v>
      </c>
      <c r="B76" s="11" t="s">
        <v>51</v>
      </c>
      <c r="C76" s="19">
        <v>44279</v>
      </c>
      <c r="D76" s="28">
        <v>2403.88</v>
      </c>
      <c r="E76" s="29">
        <f t="shared" si="4"/>
        <v>29880378.270000014</v>
      </c>
      <c r="F76" s="11"/>
    </row>
    <row r="77" spans="1:6" x14ac:dyDescent="0.25">
      <c r="A77" s="30">
        <f t="shared" si="5"/>
        <v>73</v>
      </c>
      <c r="B77" s="11" t="s">
        <v>54</v>
      </c>
      <c r="C77" s="19">
        <v>44280</v>
      </c>
      <c r="D77" s="28">
        <v>407159.44</v>
      </c>
      <c r="E77" s="29">
        <f t="shared" si="4"/>
        <v>30287537.710000016</v>
      </c>
      <c r="F77" s="11"/>
    </row>
    <row r="78" spans="1:6" x14ac:dyDescent="0.25">
      <c r="A78" s="30">
        <f t="shared" si="5"/>
        <v>74</v>
      </c>
      <c r="B78" s="11" t="s">
        <v>53</v>
      </c>
      <c r="C78" s="19">
        <v>44286</v>
      </c>
      <c r="D78" s="28">
        <v>69292.22</v>
      </c>
      <c r="E78" s="29">
        <f t="shared" si="4"/>
        <v>30356829.930000015</v>
      </c>
      <c r="F78" s="11"/>
    </row>
    <row r="79" spans="1:6" x14ac:dyDescent="0.25">
      <c r="A79" s="31">
        <f t="shared" si="5"/>
        <v>75</v>
      </c>
      <c r="B79" s="12" t="s">
        <v>53</v>
      </c>
      <c r="C79" s="20">
        <v>44286</v>
      </c>
      <c r="D79" s="15">
        <v>186988.53</v>
      </c>
      <c r="E79" s="32">
        <f t="shared" si="4"/>
        <v>30543818.460000016</v>
      </c>
      <c r="F79" s="32">
        <f>SUM(D70:D79)</f>
        <v>1473540.57</v>
      </c>
    </row>
    <row r="80" spans="1:6" x14ac:dyDescent="0.25">
      <c r="A80" s="41">
        <f t="shared" si="5"/>
        <v>76</v>
      </c>
      <c r="B80" s="18" t="s">
        <v>49</v>
      </c>
      <c r="C80" s="37">
        <v>44287</v>
      </c>
      <c r="D80" s="28">
        <v>33.229999999999997</v>
      </c>
      <c r="E80" s="29">
        <f t="shared" si="4"/>
        <v>30543851.690000016</v>
      </c>
      <c r="F80" s="11"/>
    </row>
    <row r="81" spans="1:6" x14ac:dyDescent="0.25">
      <c r="A81" s="30">
        <f t="shared" si="5"/>
        <v>77</v>
      </c>
      <c r="B81" s="18" t="s">
        <v>55</v>
      </c>
      <c r="C81" s="19">
        <v>44287</v>
      </c>
      <c r="D81" s="28">
        <v>9605.74</v>
      </c>
      <c r="E81" s="29">
        <f t="shared" si="4"/>
        <v>30553457.430000015</v>
      </c>
      <c r="F81" s="11"/>
    </row>
    <row r="82" spans="1:6" x14ac:dyDescent="0.25">
      <c r="A82" s="30">
        <f t="shared" si="5"/>
        <v>78</v>
      </c>
      <c r="B82" s="18" t="s">
        <v>52</v>
      </c>
      <c r="C82" s="19">
        <v>44293</v>
      </c>
      <c r="D82" s="28">
        <v>63.61</v>
      </c>
      <c r="E82" s="29">
        <f t="shared" si="4"/>
        <v>30553521.040000014</v>
      </c>
      <c r="F82" s="11"/>
    </row>
    <row r="83" spans="1:6" x14ac:dyDescent="0.25">
      <c r="A83" s="30">
        <f t="shared" si="5"/>
        <v>79</v>
      </c>
      <c r="B83" s="18" t="s">
        <v>50</v>
      </c>
      <c r="C83" s="19">
        <v>44302</v>
      </c>
      <c r="D83" s="28">
        <v>94085.74</v>
      </c>
      <c r="E83" s="29">
        <f t="shared" si="4"/>
        <v>30647606.780000012</v>
      </c>
      <c r="F83" s="11"/>
    </row>
    <row r="84" spans="1:6" x14ac:dyDescent="0.25">
      <c r="A84" s="30">
        <f t="shared" si="5"/>
        <v>80</v>
      </c>
      <c r="B84" s="18" t="s">
        <v>58</v>
      </c>
      <c r="C84" s="19">
        <v>44306</v>
      </c>
      <c r="D84" s="28">
        <v>9313.5400000000009</v>
      </c>
      <c r="E84" s="29">
        <f t="shared" si="4"/>
        <v>30656920.320000011</v>
      </c>
      <c r="F84" s="11"/>
    </row>
    <row r="85" spans="1:6" x14ac:dyDescent="0.25">
      <c r="A85" s="30">
        <f t="shared" si="5"/>
        <v>81</v>
      </c>
      <c r="B85" s="18" t="s">
        <v>54</v>
      </c>
      <c r="C85" s="19">
        <v>44307</v>
      </c>
      <c r="D85" s="28">
        <v>289354.37</v>
      </c>
      <c r="E85" s="29">
        <f t="shared" si="4"/>
        <v>30946274.690000013</v>
      </c>
      <c r="F85" s="11"/>
    </row>
    <row r="86" spans="1:6" x14ac:dyDescent="0.25">
      <c r="A86" s="30">
        <f t="shared" si="5"/>
        <v>82</v>
      </c>
      <c r="B86" s="11" t="s">
        <v>48</v>
      </c>
      <c r="C86" s="19">
        <v>44312</v>
      </c>
      <c r="D86" s="28">
        <v>6014.55</v>
      </c>
      <c r="E86" s="29">
        <f t="shared" si="4"/>
        <v>30952289.240000013</v>
      </c>
      <c r="F86" s="11"/>
    </row>
    <row r="87" spans="1:6" x14ac:dyDescent="0.25">
      <c r="A87" s="30">
        <f t="shared" si="5"/>
        <v>83</v>
      </c>
      <c r="B87" s="11" t="s">
        <v>51</v>
      </c>
      <c r="C87" s="19">
        <v>44314</v>
      </c>
      <c r="D87" s="28">
        <v>2310.7399999999998</v>
      </c>
      <c r="E87" s="29">
        <f t="shared" si="4"/>
        <v>30954599.980000012</v>
      </c>
      <c r="F87" s="11"/>
    </row>
    <row r="88" spans="1:6" x14ac:dyDescent="0.25">
      <c r="A88" s="30">
        <f t="shared" si="5"/>
        <v>84</v>
      </c>
      <c r="B88" s="11" t="s">
        <v>53</v>
      </c>
      <c r="C88" s="19">
        <v>44316</v>
      </c>
      <c r="D88" s="28">
        <v>6801.82</v>
      </c>
      <c r="E88" s="29">
        <f t="shared" si="4"/>
        <v>30961401.800000012</v>
      </c>
      <c r="F88" s="11"/>
    </row>
    <row r="89" spans="1:6" x14ac:dyDescent="0.25">
      <c r="A89" s="30">
        <f t="shared" si="5"/>
        <v>85</v>
      </c>
      <c r="B89" s="11" t="s">
        <v>53</v>
      </c>
      <c r="C89" s="19">
        <v>44316</v>
      </c>
      <c r="D89" s="28">
        <v>142073.88</v>
      </c>
      <c r="E89" s="29">
        <f t="shared" si="4"/>
        <v>31103475.680000011</v>
      </c>
      <c r="F89" s="11"/>
    </row>
    <row r="90" spans="1:6" x14ac:dyDescent="0.25">
      <c r="A90" s="30">
        <f t="shared" si="5"/>
        <v>86</v>
      </c>
      <c r="B90" s="11" t="s">
        <v>55</v>
      </c>
      <c r="C90" s="19">
        <v>44316</v>
      </c>
      <c r="D90" s="28">
        <v>10064.58</v>
      </c>
      <c r="E90" s="29">
        <f t="shared" si="4"/>
        <v>31113540.260000009</v>
      </c>
      <c r="F90" s="11"/>
    </row>
    <row r="91" spans="1:6" x14ac:dyDescent="0.25">
      <c r="A91" s="31">
        <f t="shared" si="5"/>
        <v>87</v>
      </c>
      <c r="B91" s="12" t="s">
        <v>49</v>
      </c>
      <c r="C91" s="20">
        <v>44316</v>
      </c>
      <c r="D91" s="15">
        <v>212.87</v>
      </c>
      <c r="E91" s="32">
        <f t="shared" si="4"/>
        <v>31113753.13000001</v>
      </c>
      <c r="F91" s="32">
        <f>SUM(D80:D91)</f>
        <v>569934.66999999993</v>
      </c>
    </row>
    <row r="92" spans="1:6" x14ac:dyDescent="0.25">
      <c r="A92" s="30">
        <f t="shared" si="5"/>
        <v>88</v>
      </c>
      <c r="B92" s="18" t="s">
        <v>50</v>
      </c>
      <c r="C92" s="19">
        <v>44333</v>
      </c>
      <c r="D92" s="28">
        <v>87146.96</v>
      </c>
      <c r="E92" s="29">
        <f t="shared" si="4"/>
        <v>31200900.090000011</v>
      </c>
    </row>
    <row r="93" spans="1:6" x14ac:dyDescent="0.25">
      <c r="A93" s="30">
        <f t="shared" si="5"/>
        <v>89</v>
      </c>
      <c r="B93" s="18" t="s">
        <v>56</v>
      </c>
      <c r="C93" s="19">
        <v>44333</v>
      </c>
      <c r="D93" s="28">
        <v>13507.79</v>
      </c>
      <c r="E93" s="29">
        <f t="shared" si="4"/>
        <v>31214407.88000001</v>
      </c>
    </row>
    <row r="94" spans="1:6" x14ac:dyDescent="0.25">
      <c r="A94" s="30">
        <f t="shared" si="5"/>
        <v>90</v>
      </c>
      <c r="B94" s="18" t="s">
        <v>58</v>
      </c>
      <c r="C94" s="19">
        <v>44334</v>
      </c>
      <c r="D94" s="28">
        <v>9135.02</v>
      </c>
      <c r="E94" s="29">
        <f t="shared" si="4"/>
        <v>31223542.90000001</v>
      </c>
    </row>
    <row r="95" spans="1:6" x14ac:dyDescent="0.25">
      <c r="A95" s="30">
        <f t="shared" si="5"/>
        <v>91</v>
      </c>
      <c r="B95" s="18" t="s">
        <v>54</v>
      </c>
      <c r="C95" s="19">
        <v>44335</v>
      </c>
      <c r="D95" s="28">
        <v>133266.39000000001</v>
      </c>
      <c r="E95" s="29">
        <f t="shared" si="4"/>
        <v>31356809.29000001</v>
      </c>
    </row>
    <row r="96" spans="1:6" x14ac:dyDescent="0.25">
      <c r="A96" s="30">
        <f t="shared" si="5"/>
        <v>92</v>
      </c>
      <c r="B96" s="18" t="s">
        <v>48</v>
      </c>
      <c r="C96" s="19">
        <v>44342</v>
      </c>
      <c r="D96" s="28">
        <v>9409.15</v>
      </c>
      <c r="E96" s="29">
        <f>E95+D96</f>
        <v>31366218.440000009</v>
      </c>
    </row>
    <row r="97" spans="1:6" x14ac:dyDescent="0.25">
      <c r="A97" s="30">
        <f t="shared" si="5"/>
        <v>93</v>
      </c>
      <c r="B97" s="11" t="s">
        <v>53</v>
      </c>
      <c r="C97" s="19">
        <v>44347</v>
      </c>
      <c r="D97" s="28">
        <v>17962.91</v>
      </c>
      <c r="E97" s="29">
        <f>E96+D97</f>
        <v>31384181.350000009</v>
      </c>
      <c r="F97" s="2"/>
    </row>
    <row r="98" spans="1:6" x14ac:dyDescent="0.25">
      <c r="A98" s="30">
        <f t="shared" si="5"/>
        <v>94</v>
      </c>
      <c r="B98" s="11" t="s">
        <v>53</v>
      </c>
      <c r="C98" s="19">
        <v>44347</v>
      </c>
      <c r="D98" s="28">
        <v>121035.84</v>
      </c>
      <c r="E98" s="29">
        <f>E97+D98</f>
        <v>31505217.190000009</v>
      </c>
      <c r="F98" s="2"/>
    </row>
    <row r="99" spans="1:6" x14ac:dyDescent="0.25">
      <c r="A99" s="30">
        <f t="shared" si="5"/>
        <v>95</v>
      </c>
      <c r="B99" s="11" t="s">
        <v>55</v>
      </c>
      <c r="C99" s="19">
        <v>44347</v>
      </c>
      <c r="D99" s="28">
        <v>4836.08</v>
      </c>
      <c r="E99" s="29">
        <f>E98+D99</f>
        <v>31510053.270000007</v>
      </c>
    </row>
    <row r="100" spans="1:6" x14ac:dyDescent="0.25">
      <c r="A100" s="31">
        <f t="shared" si="5"/>
        <v>96</v>
      </c>
      <c r="B100" s="12" t="s">
        <v>49</v>
      </c>
      <c r="C100" s="20">
        <v>44347</v>
      </c>
      <c r="D100" s="15">
        <v>16.670000000000002</v>
      </c>
      <c r="E100" s="32">
        <f>E99+D100</f>
        <v>31510069.940000009</v>
      </c>
      <c r="F100" s="16">
        <f>SUM(D92:D100)</f>
        <v>396316.81000000006</v>
      </c>
    </row>
    <row r="101" spans="1:6" x14ac:dyDescent="0.25">
      <c r="A101" s="30">
        <f t="shared" si="5"/>
        <v>97</v>
      </c>
      <c r="B101" s="18" t="s">
        <v>51</v>
      </c>
      <c r="C101" s="19">
        <v>44356</v>
      </c>
      <c r="D101" s="28">
        <v>1202.8900000000001</v>
      </c>
      <c r="E101" s="29">
        <f t="shared" ref="E101:E110" si="6">E100+D101</f>
        <v>31511272.830000009</v>
      </c>
    </row>
    <row r="102" spans="1:6" x14ac:dyDescent="0.25">
      <c r="A102" s="30">
        <f t="shared" si="5"/>
        <v>98</v>
      </c>
      <c r="B102" s="18" t="s">
        <v>50</v>
      </c>
      <c r="C102" s="19">
        <v>44362</v>
      </c>
      <c r="D102" s="28">
        <v>63681</v>
      </c>
      <c r="E102" s="29">
        <f t="shared" si="6"/>
        <v>31574953.830000009</v>
      </c>
    </row>
    <row r="103" spans="1:6" x14ac:dyDescent="0.25">
      <c r="A103" s="30">
        <f t="shared" si="5"/>
        <v>99</v>
      </c>
      <c r="B103" t="s">
        <v>58</v>
      </c>
      <c r="C103" s="19">
        <v>44364</v>
      </c>
      <c r="D103" s="28">
        <v>8908.59</v>
      </c>
      <c r="E103" s="29">
        <f t="shared" si="6"/>
        <v>31583862.420000009</v>
      </c>
    </row>
    <row r="104" spans="1:6" x14ac:dyDescent="0.25">
      <c r="A104" s="30">
        <f t="shared" si="5"/>
        <v>100</v>
      </c>
      <c r="B104" s="11" t="s">
        <v>48</v>
      </c>
      <c r="C104" s="19">
        <v>44368</v>
      </c>
      <c r="D104" s="28">
        <v>3894.85</v>
      </c>
      <c r="E104" s="29">
        <f t="shared" si="6"/>
        <v>31587757.270000011</v>
      </c>
    </row>
    <row r="105" spans="1:6" x14ac:dyDescent="0.25">
      <c r="A105" s="30">
        <f t="shared" si="5"/>
        <v>101</v>
      </c>
      <c r="B105" s="11" t="s">
        <v>54</v>
      </c>
      <c r="C105" s="19">
        <v>44368</v>
      </c>
      <c r="D105" s="28">
        <v>89344.92</v>
      </c>
      <c r="E105" s="29">
        <f t="shared" si="6"/>
        <v>31677102.190000013</v>
      </c>
    </row>
    <row r="106" spans="1:6" x14ac:dyDescent="0.25">
      <c r="A106" s="30">
        <f t="shared" si="5"/>
        <v>102</v>
      </c>
      <c r="B106" s="11" t="s">
        <v>50</v>
      </c>
      <c r="C106" s="19">
        <v>44372</v>
      </c>
      <c r="D106" s="28">
        <v>2212.35</v>
      </c>
      <c r="E106" s="29">
        <f t="shared" si="6"/>
        <v>31679314.540000014</v>
      </c>
    </row>
    <row r="107" spans="1:6" x14ac:dyDescent="0.25">
      <c r="A107" s="30">
        <f t="shared" si="5"/>
        <v>103</v>
      </c>
      <c r="B107" s="11" t="s">
        <v>53</v>
      </c>
      <c r="C107" s="19">
        <v>44377</v>
      </c>
      <c r="D107" s="28">
        <v>5308.41</v>
      </c>
      <c r="E107" s="29">
        <f t="shared" si="6"/>
        <v>31684622.950000014</v>
      </c>
    </row>
    <row r="108" spans="1:6" x14ac:dyDescent="0.25">
      <c r="A108" s="30">
        <f t="shared" si="5"/>
        <v>104</v>
      </c>
      <c r="B108" s="11" t="s">
        <v>53</v>
      </c>
      <c r="C108" s="19">
        <v>44377</v>
      </c>
      <c r="D108" s="28">
        <v>100889.55</v>
      </c>
      <c r="E108" s="29">
        <f t="shared" si="6"/>
        <v>31785512.500000015</v>
      </c>
    </row>
    <row r="109" spans="1:6" x14ac:dyDescent="0.25">
      <c r="A109" s="31">
        <f t="shared" si="5"/>
        <v>105</v>
      </c>
      <c r="B109" s="12" t="s">
        <v>49</v>
      </c>
      <c r="C109" s="20">
        <v>44377</v>
      </c>
      <c r="D109" s="15">
        <v>5.1100000000000003</v>
      </c>
      <c r="E109" s="32">
        <f t="shared" si="6"/>
        <v>31785517.610000014</v>
      </c>
      <c r="F109" s="16">
        <f>SUM(D101:D109)</f>
        <v>275447.67</v>
      </c>
    </row>
    <row r="110" spans="1:6" x14ac:dyDescent="0.25">
      <c r="A110" s="30">
        <f t="shared" si="5"/>
        <v>106</v>
      </c>
      <c r="B110" s="18" t="s">
        <v>54</v>
      </c>
      <c r="C110" s="19">
        <v>44386</v>
      </c>
      <c r="D110" s="28">
        <v>43007.39</v>
      </c>
      <c r="E110" s="29">
        <f t="shared" si="6"/>
        <v>31828525.000000015</v>
      </c>
    </row>
    <row r="111" spans="1:6" ht="15.75" thickBot="1" x14ac:dyDescent="0.3"/>
    <row r="112" spans="1:6" ht="15.75" thickBot="1" x14ac:dyDescent="0.3">
      <c r="C112" s="77"/>
      <c r="D112" s="75" t="s">
        <v>59</v>
      </c>
      <c r="E112" s="78">
        <f>'Retailer Funding Summary '!F28-'Retailer Re-Payments'!E110</f>
        <v>4265303.1199999899</v>
      </c>
    </row>
  </sheetData>
  <pageMargins left="0.7" right="0.7" top="0.75" bottom="0.75" header="0.3" footer="0.3"/>
  <pageSetup orientation="portrait" r:id="rId1"/>
  <ignoredErrors>
    <ignoredError sqref="F22 F32 F42 F91:F109 F69 F63:F68 F70:F79 F53 F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9"/>
  <sheetViews>
    <sheetView workbookViewId="0">
      <selection activeCell="G4" sqref="G4"/>
    </sheetView>
  </sheetViews>
  <sheetFormatPr defaultRowHeight="15" x14ac:dyDescent="0.25"/>
  <cols>
    <col min="1" max="1" width="15.5703125" customWidth="1"/>
    <col min="2" max="2" width="17.28515625" customWidth="1"/>
    <col min="3" max="3" width="16.28515625" customWidth="1"/>
    <col min="4" max="4" width="17.85546875" customWidth="1"/>
    <col min="5" max="5" width="20.42578125" customWidth="1"/>
    <col min="6" max="6" width="13.5703125" customWidth="1"/>
    <col min="7" max="7" width="18.85546875" customWidth="1"/>
  </cols>
  <sheetData>
    <row r="1" spans="1:7" ht="18.75" x14ac:dyDescent="0.3">
      <c r="A1" s="36" t="s">
        <v>18</v>
      </c>
    </row>
    <row r="2" spans="1:7" ht="15.75" x14ac:dyDescent="0.25">
      <c r="A2" s="17" t="s">
        <v>19</v>
      </c>
    </row>
    <row r="3" spans="1:7" ht="15.75" thickBot="1" x14ac:dyDescent="0.3"/>
    <row r="4" spans="1:7" ht="15.75" thickBot="1" x14ac:dyDescent="0.3">
      <c r="A4" s="40"/>
      <c r="E4" s="74"/>
      <c r="F4" s="75" t="s">
        <v>60</v>
      </c>
      <c r="G4" s="76">
        <f>SUM(G7:G500)</f>
        <v>30111.433874942642</v>
      </c>
    </row>
    <row r="6" spans="1:7" ht="30.75" customHeight="1" thickBot="1" x14ac:dyDescent="0.3">
      <c r="A6" s="39" t="s">
        <v>13</v>
      </c>
      <c r="B6" s="39" t="s">
        <v>17</v>
      </c>
      <c r="C6" s="39" t="s">
        <v>14</v>
      </c>
      <c r="D6" s="39" t="s">
        <v>15</v>
      </c>
      <c r="E6" s="39" t="s">
        <v>47</v>
      </c>
      <c r="G6" s="39" t="s">
        <v>16</v>
      </c>
    </row>
    <row r="7" spans="1:7" x14ac:dyDescent="0.25">
      <c r="A7" s="37">
        <v>43985</v>
      </c>
      <c r="B7" s="38"/>
      <c r="C7" s="38">
        <f>SUMIF('Retailer Funding Summary '!D:D,'Interest Calculation'!A7,'Retailer Funding Summary '!E:E)</f>
        <v>21141688.75</v>
      </c>
      <c r="D7" s="38">
        <f>SUMIF('Retailer Re-Payments'!C:C,'Interest Calculation'!A7,'Retailer Re-Payments'!D:D)</f>
        <v>0</v>
      </c>
      <c r="E7" s="35">
        <f>C7-D7</f>
        <v>21141688.75</v>
      </c>
      <c r="G7" s="35">
        <f>(E7)*('Interest Rate'!$C$10/365)</f>
        <v>133.89736208333335</v>
      </c>
    </row>
    <row r="8" spans="1:7" x14ac:dyDescent="0.25">
      <c r="A8" s="19">
        <v>43986</v>
      </c>
      <c r="B8" s="35">
        <f>E7</f>
        <v>21141688.75</v>
      </c>
      <c r="C8" s="38">
        <f>SUMIF('Retailer Funding Summary '!D:D,'Interest Calculation'!A8,'Retailer Funding Summary '!E:E)</f>
        <v>0</v>
      </c>
      <c r="D8" s="38">
        <f>SUMIF('Retailer Re-Payments'!C:C,'Interest Calculation'!A8,'Retailer Re-Payments'!D:D)</f>
        <v>0</v>
      </c>
      <c r="E8" s="35">
        <f>E7+C8-D8</f>
        <v>21141688.75</v>
      </c>
      <c r="G8" s="35">
        <f>(E8)*('Interest Rate'!$C$10/365)</f>
        <v>133.89736208333335</v>
      </c>
    </row>
    <row r="9" spans="1:7" x14ac:dyDescent="0.25">
      <c r="A9" s="19">
        <v>43987</v>
      </c>
      <c r="B9" s="35">
        <f t="shared" ref="B9:B72" si="0">E8</f>
        <v>21141688.75</v>
      </c>
      <c r="C9" s="38">
        <f>SUMIF('Retailer Funding Summary '!D:D,'Interest Calculation'!A9,'Retailer Funding Summary '!E:E)</f>
        <v>0</v>
      </c>
      <c r="D9" s="38">
        <f>SUMIF('Retailer Re-Payments'!C:C,'Interest Calculation'!A9,'Retailer Re-Payments'!D:D)</f>
        <v>0</v>
      </c>
      <c r="E9" s="35">
        <f t="shared" ref="E9:E72" si="1">E8+C9-D9</f>
        <v>21141688.75</v>
      </c>
      <c r="G9" s="35">
        <f>(E9)*('Interest Rate'!$C$10/365)</f>
        <v>133.89736208333335</v>
      </c>
    </row>
    <row r="10" spans="1:7" x14ac:dyDescent="0.25">
      <c r="A10" s="19">
        <v>43988</v>
      </c>
      <c r="B10" s="35">
        <f t="shared" si="0"/>
        <v>21141688.75</v>
      </c>
      <c r="C10" s="38">
        <f>SUMIF('Retailer Funding Summary '!D:D,'Interest Calculation'!A10,'Retailer Funding Summary '!E:E)</f>
        <v>0</v>
      </c>
      <c r="D10" s="38">
        <f>SUMIF('Retailer Re-Payments'!C:C,'Interest Calculation'!A10,'Retailer Re-Payments'!D:D)</f>
        <v>0</v>
      </c>
      <c r="E10" s="35">
        <f t="shared" si="1"/>
        <v>21141688.75</v>
      </c>
      <c r="G10" s="35">
        <f>(E10)*('Interest Rate'!$C$10/365)</f>
        <v>133.89736208333335</v>
      </c>
    </row>
    <row r="11" spans="1:7" x14ac:dyDescent="0.25">
      <c r="A11" s="19">
        <v>43989</v>
      </c>
      <c r="B11" s="35">
        <f t="shared" si="0"/>
        <v>21141688.75</v>
      </c>
      <c r="C11" s="38">
        <f>SUMIF('Retailer Funding Summary '!D:D,'Interest Calculation'!A11,'Retailer Funding Summary '!E:E)</f>
        <v>0</v>
      </c>
      <c r="D11" s="38">
        <f>SUMIF('Retailer Re-Payments'!C:C,'Interest Calculation'!A11,'Retailer Re-Payments'!D:D)</f>
        <v>0</v>
      </c>
      <c r="E11" s="35">
        <f t="shared" si="1"/>
        <v>21141688.75</v>
      </c>
      <c r="G11" s="35">
        <f>(E11)*('Interest Rate'!$C$10/365)</f>
        <v>133.89736208333335</v>
      </c>
    </row>
    <row r="12" spans="1:7" x14ac:dyDescent="0.25">
      <c r="A12" s="19">
        <v>43990</v>
      </c>
      <c r="B12" s="35">
        <f t="shared" si="0"/>
        <v>21141688.75</v>
      </c>
      <c r="C12" s="38">
        <f>SUMIF('Retailer Funding Summary '!D:D,'Interest Calculation'!A12,'Retailer Funding Summary '!E:E)</f>
        <v>0</v>
      </c>
      <c r="D12" s="38">
        <f>SUMIF('Retailer Re-Payments'!C:C,'Interest Calculation'!A12,'Retailer Re-Payments'!D:D)</f>
        <v>0</v>
      </c>
      <c r="E12" s="35">
        <f t="shared" si="1"/>
        <v>21141688.75</v>
      </c>
      <c r="G12" s="35">
        <f>(E12)*('Interest Rate'!$C$10/365)</f>
        <v>133.89736208333335</v>
      </c>
    </row>
    <row r="13" spans="1:7" x14ac:dyDescent="0.25">
      <c r="A13" s="19">
        <v>43991</v>
      </c>
      <c r="B13" s="35">
        <f t="shared" si="0"/>
        <v>21141688.75</v>
      </c>
      <c r="C13" s="38">
        <f>SUMIF('Retailer Funding Summary '!D:D,'Interest Calculation'!A13,'Retailer Funding Summary '!E:E)</f>
        <v>0</v>
      </c>
      <c r="D13" s="38">
        <f>SUMIF('Retailer Re-Payments'!C:C,'Interest Calculation'!A13,'Retailer Re-Payments'!D:D)</f>
        <v>0</v>
      </c>
      <c r="E13" s="35">
        <f t="shared" si="1"/>
        <v>21141688.75</v>
      </c>
      <c r="G13" s="35">
        <f>(E13)*('Interest Rate'!$C$10/365)</f>
        <v>133.89736208333335</v>
      </c>
    </row>
    <row r="14" spans="1:7" x14ac:dyDescent="0.25">
      <c r="A14" s="19">
        <v>43992</v>
      </c>
      <c r="B14" s="35">
        <f t="shared" si="0"/>
        <v>21141688.75</v>
      </c>
      <c r="C14" s="38">
        <f>SUMIF('Retailer Funding Summary '!D:D,'Interest Calculation'!A14,'Retailer Funding Summary '!E:E)</f>
        <v>0</v>
      </c>
      <c r="D14" s="38">
        <f>SUMIF('Retailer Re-Payments'!C:C,'Interest Calculation'!A14,'Retailer Re-Payments'!D:D)</f>
        <v>0</v>
      </c>
      <c r="E14" s="35">
        <f t="shared" si="1"/>
        <v>21141688.75</v>
      </c>
      <c r="G14" s="35">
        <f>(E14)*('Interest Rate'!$C$10/365)</f>
        <v>133.89736208333335</v>
      </c>
    </row>
    <row r="15" spans="1:7" x14ac:dyDescent="0.25">
      <c r="A15" s="19">
        <v>43993</v>
      </c>
      <c r="B15" s="35">
        <f t="shared" si="0"/>
        <v>21141688.75</v>
      </c>
      <c r="C15" s="38">
        <f>SUMIF('Retailer Funding Summary '!D:D,'Interest Calculation'!A15,'Retailer Funding Summary '!E:E)</f>
        <v>0</v>
      </c>
      <c r="D15" s="38">
        <f>SUMIF('Retailer Re-Payments'!C:C,'Interest Calculation'!A15,'Retailer Re-Payments'!D:D)</f>
        <v>0</v>
      </c>
      <c r="E15" s="35">
        <f t="shared" si="1"/>
        <v>21141688.75</v>
      </c>
      <c r="G15" s="35">
        <f>(E15)*('Interest Rate'!$C$10/365)</f>
        <v>133.89736208333335</v>
      </c>
    </row>
    <row r="16" spans="1:7" x14ac:dyDescent="0.25">
      <c r="A16" s="19">
        <v>43994</v>
      </c>
      <c r="B16" s="35">
        <f t="shared" si="0"/>
        <v>21141688.75</v>
      </c>
      <c r="C16" s="38">
        <f>SUMIF('Retailer Funding Summary '!D:D,'Interest Calculation'!A16,'Retailer Funding Summary '!E:E)</f>
        <v>0</v>
      </c>
      <c r="D16" s="38">
        <f>SUMIF('Retailer Re-Payments'!C:C,'Interest Calculation'!A16,'Retailer Re-Payments'!D:D)</f>
        <v>0</v>
      </c>
      <c r="E16" s="35">
        <f t="shared" si="1"/>
        <v>21141688.75</v>
      </c>
      <c r="G16" s="35">
        <f>(E16)*('Interest Rate'!$C$10/365)</f>
        <v>133.89736208333335</v>
      </c>
    </row>
    <row r="17" spans="1:7" x14ac:dyDescent="0.25">
      <c r="A17" s="19">
        <v>43995</v>
      </c>
      <c r="B17" s="35">
        <f t="shared" si="0"/>
        <v>21141688.75</v>
      </c>
      <c r="C17" s="38">
        <f>SUMIF('Retailer Funding Summary '!D:D,'Interest Calculation'!A17,'Retailer Funding Summary '!E:E)</f>
        <v>0</v>
      </c>
      <c r="D17" s="38">
        <f>SUMIF('Retailer Re-Payments'!C:C,'Interest Calculation'!A17,'Retailer Re-Payments'!D:D)</f>
        <v>0</v>
      </c>
      <c r="E17" s="35">
        <f t="shared" si="1"/>
        <v>21141688.75</v>
      </c>
      <c r="G17" s="35">
        <f>(E17)*('Interest Rate'!$C$10/365)</f>
        <v>133.89736208333335</v>
      </c>
    </row>
    <row r="18" spans="1:7" x14ac:dyDescent="0.25">
      <c r="A18" s="19">
        <v>43996</v>
      </c>
      <c r="B18" s="35">
        <f t="shared" si="0"/>
        <v>21141688.75</v>
      </c>
      <c r="C18" s="38">
        <f>SUMIF('Retailer Funding Summary '!D:D,'Interest Calculation'!A18,'Retailer Funding Summary '!E:E)</f>
        <v>0</v>
      </c>
      <c r="D18" s="38">
        <f>SUMIF('Retailer Re-Payments'!C:C,'Interest Calculation'!A18,'Retailer Re-Payments'!D:D)</f>
        <v>0</v>
      </c>
      <c r="E18" s="35">
        <f t="shared" si="1"/>
        <v>21141688.75</v>
      </c>
      <c r="G18" s="35">
        <f>(E18)*('Interest Rate'!$C$10/365)</f>
        <v>133.89736208333335</v>
      </c>
    </row>
    <row r="19" spans="1:7" x14ac:dyDescent="0.25">
      <c r="A19" s="19">
        <v>43997</v>
      </c>
      <c r="B19" s="35">
        <f t="shared" si="0"/>
        <v>21141688.75</v>
      </c>
      <c r="C19" s="38">
        <f>SUMIF('Retailer Funding Summary '!D:D,'Interest Calculation'!A19,'Retailer Funding Summary '!E:E)</f>
        <v>1891596.44</v>
      </c>
      <c r="D19" s="38">
        <f>SUMIF('Retailer Re-Payments'!C:C,'Interest Calculation'!A19,'Retailer Re-Payments'!D:D)</f>
        <v>0</v>
      </c>
      <c r="E19" s="35">
        <f t="shared" si="1"/>
        <v>23033285.190000001</v>
      </c>
      <c r="G19" s="35">
        <f>(E19)*('Interest Rate'!$C$10/365)</f>
        <v>145.87747287000002</v>
      </c>
    </row>
    <row r="20" spans="1:7" x14ac:dyDescent="0.25">
      <c r="A20" s="19">
        <v>43998</v>
      </c>
      <c r="B20" s="35">
        <f t="shared" si="0"/>
        <v>23033285.190000001</v>
      </c>
      <c r="C20" s="38">
        <f>SUMIF('Retailer Funding Summary '!D:D,'Interest Calculation'!A20,'Retailer Funding Summary '!E:E)</f>
        <v>0</v>
      </c>
      <c r="D20" s="38">
        <f>SUMIF('Retailer Re-Payments'!C:C,'Interest Calculation'!A20,'Retailer Re-Payments'!D:D)</f>
        <v>0</v>
      </c>
      <c r="E20" s="35">
        <f t="shared" si="1"/>
        <v>23033285.190000001</v>
      </c>
      <c r="G20" s="35">
        <f>(E19)*('Interest Rate'!$C$10/365)</f>
        <v>145.87747287000002</v>
      </c>
    </row>
    <row r="21" spans="1:7" x14ac:dyDescent="0.25">
      <c r="A21" s="19">
        <v>43999</v>
      </c>
      <c r="B21" s="35">
        <f t="shared" si="0"/>
        <v>23033285.190000001</v>
      </c>
      <c r="C21" s="38">
        <f>SUMIF('Retailer Funding Summary '!D:D,'Interest Calculation'!A21,'Retailer Funding Summary '!E:E)</f>
        <v>96647.51999999999</v>
      </c>
      <c r="D21" s="38">
        <f>SUMIF('Retailer Re-Payments'!C:C,'Interest Calculation'!A21,'Retailer Re-Payments'!D:D)</f>
        <v>0</v>
      </c>
      <c r="E21" s="35">
        <f t="shared" si="1"/>
        <v>23129932.710000001</v>
      </c>
      <c r="G21" s="35">
        <f>(E20)*('Interest Rate'!$C$10/365)</f>
        <v>145.87747287000002</v>
      </c>
    </row>
    <row r="22" spans="1:7" x14ac:dyDescent="0.25">
      <c r="A22" s="19">
        <v>44000</v>
      </c>
      <c r="B22" s="35">
        <f t="shared" si="0"/>
        <v>23129932.710000001</v>
      </c>
      <c r="C22" s="38">
        <f>SUMIF('Retailer Funding Summary '!D:D,'Interest Calculation'!A22,'Retailer Funding Summary '!E:E)</f>
        <v>0</v>
      </c>
      <c r="D22" s="38">
        <f>SUMIF('Retailer Re-Payments'!C:C,'Interest Calculation'!A22,'Retailer Re-Payments'!D:D)</f>
        <v>0</v>
      </c>
      <c r="E22" s="35">
        <f t="shared" si="1"/>
        <v>23129932.710000001</v>
      </c>
      <c r="G22" s="35">
        <f>(E21)*('Interest Rate'!$C$10/365)</f>
        <v>146.48957383000001</v>
      </c>
    </row>
    <row r="23" spans="1:7" x14ac:dyDescent="0.25">
      <c r="A23" s="19">
        <v>44001</v>
      </c>
      <c r="B23" s="35">
        <f t="shared" si="0"/>
        <v>23129932.710000001</v>
      </c>
      <c r="C23" s="38">
        <f>SUMIF('Retailer Funding Summary '!D:D,'Interest Calculation'!A23,'Retailer Funding Summary '!E:E)</f>
        <v>0</v>
      </c>
      <c r="D23" s="38">
        <f>SUMIF('Retailer Re-Payments'!C:C,'Interest Calculation'!A23,'Retailer Re-Payments'!D:D)</f>
        <v>0</v>
      </c>
      <c r="E23" s="35">
        <f t="shared" si="1"/>
        <v>23129932.710000001</v>
      </c>
      <c r="G23" s="35">
        <f>(E22)*('Interest Rate'!$C$10/365)</f>
        <v>146.48957383000001</v>
      </c>
    </row>
    <row r="24" spans="1:7" x14ac:dyDescent="0.25">
      <c r="A24" s="19">
        <v>44002</v>
      </c>
      <c r="B24" s="35">
        <f t="shared" si="0"/>
        <v>23129932.710000001</v>
      </c>
      <c r="C24" s="38">
        <f>SUMIF('Retailer Funding Summary '!D:D,'Interest Calculation'!A24,'Retailer Funding Summary '!E:E)</f>
        <v>0</v>
      </c>
      <c r="D24" s="38">
        <f>SUMIF('Retailer Re-Payments'!C:C,'Interest Calculation'!A24,'Retailer Re-Payments'!D:D)</f>
        <v>0</v>
      </c>
      <c r="E24" s="35">
        <f t="shared" si="1"/>
        <v>23129932.710000001</v>
      </c>
      <c r="G24" s="35">
        <f>(E23)*('Interest Rate'!$C$10/365)</f>
        <v>146.48957383000001</v>
      </c>
    </row>
    <row r="25" spans="1:7" x14ac:dyDescent="0.25">
      <c r="A25" s="19">
        <v>44003</v>
      </c>
      <c r="B25" s="35">
        <f t="shared" si="0"/>
        <v>23129932.710000001</v>
      </c>
      <c r="C25" s="38">
        <f>SUMIF('Retailer Funding Summary '!D:D,'Interest Calculation'!A25,'Retailer Funding Summary '!E:E)</f>
        <v>0</v>
      </c>
      <c r="D25" s="38">
        <f>SUMIF('Retailer Re-Payments'!C:C,'Interest Calculation'!A25,'Retailer Re-Payments'!D:D)</f>
        <v>0</v>
      </c>
      <c r="E25" s="35">
        <f t="shared" si="1"/>
        <v>23129932.710000001</v>
      </c>
      <c r="G25" s="35">
        <f>(E24)*('Interest Rate'!$C$10/365)</f>
        <v>146.48957383000001</v>
      </c>
    </row>
    <row r="26" spans="1:7" x14ac:dyDescent="0.25">
      <c r="A26" s="19">
        <v>44004</v>
      </c>
      <c r="B26" s="35">
        <f t="shared" si="0"/>
        <v>23129932.710000001</v>
      </c>
      <c r="C26" s="38">
        <f>SUMIF('Retailer Funding Summary '!D:D,'Interest Calculation'!A26,'Retailer Funding Summary '!E:E)</f>
        <v>0</v>
      </c>
      <c r="D26" s="38">
        <f>SUMIF('Retailer Re-Payments'!C:C,'Interest Calculation'!A26,'Retailer Re-Payments'!D:D)</f>
        <v>0</v>
      </c>
      <c r="E26" s="35">
        <f t="shared" si="1"/>
        <v>23129932.710000001</v>
      </c>
      <c r="G26" s="35">
        <f>(E25)*('Interest Rate'!$C$10/365)</f>
        <v>146.48957383000001</v>
      </c>
    </row>
    <row r="27" spans="1:7" x14ac:dyDescent="0.25">
      <c r="A27" s="19">
        <v>44005</v>
      </c>
      <c r="B27" s="35">
        <f t="shared" si="0"/>
        <v>23129932.710000001</v>
      </c>
      <c r="C27" s="38">
        <f>SUMIF('Retailer Funding Summary '!D:D,'Interest Calculation'!A27,'Retailer Funding Summary '!E:E)</f>
        <v>0</v>
      </c>
      <c r="D27" s="38">
        <f>SUMIF('Retailer Re-Payments'!C:C,'Interest Calculation'!A27,'Retailer Re-Payments'!D:D)</f>
        <v>0</v>
      </c>
      <c r="E27" s="35">
        <f t="shared" si="1"/>
        <v>23129932.710000001</v>
      </c>
      <c r="G27" s="35">
        <f>(E26)*('Interest Rate'!$C$10/365)</f>
        <v>146.48957383000001</v>
      </c>
    </row>
    <row r="28" spans="1:7" x14ac:dyDescent="0.25">
      <c r="A28" s="19">
        <v>44006</v>
      </c>
      <c r="B28" s="35">
        <f t="shared" si="0"/>
        <v>23129932.710000001</v>
      </c>
      <c r="C28" s="38">
        <f>SUMIF('Retailer Funding Summary '!D:D,'Interest Calculation'!A28,'Retailer Funding Summary '!E:E)</f>
        <v>0</v>
      </c>
      <c r="D28" s="38">
        <f>SUMIF('Retailer Re-Payments'!C:C,'Interest Calculation'!A28,'Retailer Re-Payments'!D:D)</f>
        <v>0</v>
      </c>
      <c r="E28" s="35">
        <f t="shared" si="1"/>
        <v>23129932.710000001</v>
      </c>
      <c r="G28" s="35">
        <f>(E27)*('Interest Rate'!$C$10/365)</f>
        <v>146.48957383000001</v>
      </c>
    </row>
    <row r="29" spans="1:7" x14ac:dyDescent="0.25">
      <c r="A29" s="19">
        <v>44007</v>
      </c>
      <c r="B29" s="35">
        <f t="shared" si="0"/>
        <v>23129932.710000001</v>
      </c>
      <c r="C29" s="38">
        <f>SUMIF('Retailer Funding Summary '!D:D,'Interest Calculation'!A29,'Retailer Funding Summary '!E:E)</f>
        <v>0</v>
      </c>
      <c r="D29" s="38">
        <f>SUMIF('Retailer Re-Payments'!C:C,'Interest Calculation'!A29,'Retailer Re-Payments'!D:D)</f>
        <v>0</v>
      </c>
      <c r="E29" s="35">
        <f t="shared" si="1"/>
        <v>23129932.710000001</v>
      </c>
      <c r="G29" s="35">
        <f>(E28)*('Interest Rate'!$C$10/365)</f>
        <v>146.48957383000001</v>
      </c>
    </row>
    <row r="30" spans="1:7" x14ac:dyDescent="0.25">
      <c r="A30" s="19">
        <v>44008</v>
      </c>
      <c r="B30" s="35">
        <f t="shared" si="0"/>
        <v>23129932.710000001</v>
      </c>
      <c r="C30" s="38">
        <f>SUMIF('Retailer Funding Summary '!D:D,'Interest Calculation'!A30,'Retailer Funding Summary '!E:E)</f>
        <v>0</v>
      </c>
      <c r="D30" s="38">
        <f>SUMIF('Retailer Re-Payments'!C:C,'Interest Calculation'!A30,'Retailer Re-Payments'!D:D)</f>
        <v>0</v>
      </c>
      <c r="E30" s="35">
        <f t="shared" si="1"/>
        <v>23129932.710000001</v>
      </c>
      <c r="G30" s="35">
        <f>(E29)*('Interest Rate'!$C$10/365)</f>
        <v>146.48957383000001</v>
      </c>
    </row>
    <row r="31" spans="1:7" x14ac:dyDescent="0.25">
      <c r="A31" s="19">
        <v>44009</v>
      </c>
      <c r="B31" s="35">
        <f t="shared" si="0"/>
        <v>23129932.710000001</v>
      </c>
      <c r="C31" s="38">
        <f>SUMIF('Retailer Funding Summary '!D:D,'Interest Calculation'!A31,'Retailer Funding Summary '!E:E)</f>
        <v>0</v>
      </c>
      <c r="D31" s="38">
        <f>SUMIF('Retailer Re-Payments'!C:C,'Interest Calculation'!A31,'Retailer Re-Payments'!D:D)</f>
        <v>0</v>
      </c>
      <c r="E31" s="35">
        <f t="shared" si="1"/>
        <v>23129932.710000001</v>
      </c>
      <c r="G31" s="35">
        <f>(E30)*('Interest Rate'!$C$10/365)</f>
        <v>146.48957383000001</v>
      </c>
    </row>
    <row r="32" spans="1:7" x14ac:dyDescent="0.25">
      <c r="A32" s="19">
        <v>44010</v>
      </c>
      <c r="B32" s="35">
        <f t="shared" si="0"/>
        <v>23129932.710000001</v>
      </c>
      <c r="C32" s="38">
        <f>SUMIF('Retailer Funding Summary '!D:D,'Interest Calculation'!A32,'Retailer Funding Summary '!E:E)</f>
        <v>0</v>
      </c>
      <c r="D32" s="38">
        <f>SUMIF('Retailer Re-Payments'!C:C,'Interest Calculation'!A32,'Retailer Re-Payments'!D:D)</f>
        <v>0</v>
      </c>
      <c r="E32" s="35">
        <f t="shared" si="1"/>
        <v>23129932.710000001</v>
      </c>
      <c r="G32" s="35">
        <f>(E31)*('Interest Rate'!$C$10/365)</f>
        <v>146.48957383000001</v>
      </c>
    </row>
    <row r="33" spans="1:7" x14ac:dyDescent="0.25">
      <c r="A33" s="19">
        <v>44011</v>
      </c>
      <c r="B33" s="35">
        <f t="shared" si="0"/>
        <v>23129932.710000001</v>
      </c>
      <c r="C33" s="38">
        <f>SUMIF('Retailer Funding Summary '!D:D,'Interest Calculation'!A33,'Retailer Funding Summary '!E:E)</f>
        <v>0</v>
      </c>
      <c r="D33" s="38">
        <f>SUMIF('Retailer Re-Payments'!C:C,'Interest Calculation'!A33,'Retailer Re-Payments'!D:D)</f>
        <v>0</v>
      </c>
      <c r="E33" s="35">
        <f t="shared" si="1"/>
        <v>23129932.710000001</v>
      </c>
      <c r="G33" s="35">
        <f>(E32)*('Interest Rate'!$C$10/365)</f>
        <v>146.48957383000001</v>
      </c>
    </row>
    <row r="34" spans="1:7" x14ac:dyDescent="0.25">
      <c r="A34" s="19">
        <v>44012</v>
      </c>
      <c r="B34" s="35">
        <f t="shared" si="0"/>
        <v>23129932.710000001</v>
      </c>
      <c r="C34" s="38">
        <f>SUMIF('Retailer Funding Summary '!D:D,'Interest Calculation'!A34,'Retailer Funding Summary '!E:E)</f>
        <v>0</v>
      </c>
      <c r="D34" s="38">
        <f>SUMIF('Retailer Re-Payments'!C:C,'Interest Calculation'!A34,'Retailer Re-Payments'!D:D)</f>
        <v>0</v>
      </c>
      <c r="E34" s="35">
        <f t="shared" si="1"/>
        <v>23129932.710000001</v>
      </c>
      <c r="G34" s="35">
        <f>(E33)*('Interest Rate'!$C$10/365)</f>
        <v>146.48957383000001</v>
      </c>
    </row>
    <row r="35" spans="1:7" x14ac:dyDescent="0.25">
      <c r="A35" s="19">
        <v>44013</v>
      </c>
      <c r="B35" s="35">
        <f t="shared" si="0"/>
        <v>23129932.710000001</v>
      </c>
      <c r="C35" s="38">
        <f>SUMIF('Retailer Funding Summary '!D:D,'Interest Calculation'!A35,'Retailer Funding Summary '!E:E)</f>
        <v>0</v>
      </c>
      <c r="D35" s="38">
        <f>SUMIF('Retailer Re-Payments'!C:C,'Interest Calculation'!A35,'Retailer Re-Payments'!D:D)</f>
        <v>0</v>
      </c>
      <c r="E35" s="35">
        <f t="shared" si="1"/>
        <v>23129932.710000001</v>
      </c>
      <c r="G35" s="35">
        <f>(E34)*('Interest Rate'!$C$10/365)</f>
        <v>146.48957383000001</v>
      </c>
    </row>
    <row r="36" spans="1:7" x14ac:dyDescent="0.25">
      <c r="A36" s="19">
        <v>44014</v>
      </c>
      <c r="B36" s="35">
        <f t="shared" si="0"/>
        <v>23129932.710000001</v>
      </c>
      <c r="C36" s="38">
        <f>SUMIF('Retailer Funding Summary '!D:D,'Interest Calculation'!A36,'Retailer Funding Summary '!E:E)</f>
        <v>0</v>
      </c>
      <c r="D36" s="38">
        <f>SUMIF('Retailer Re-Payments'!C:C,'Interest Calculation'!A36,'Retailer Re-Payments'!D:D)</f>
        <v>0</v>
      </c>
      <c r="E36" s="35">
        <f t="shared" si="1"/>
        <v>23129932.710000001</v>
      </c>
      <c r="G36" s="35">
        <f>(E35)*('Interest Rate'!$C$10/365)</f>
        <v>146.48957383000001</v>
      </c>
    </row>
    <row r="37" spans="1:7" x14ac:dyDescent="0.25">
      <c r="A37" s="19">
        <v>44015</v>
      </c>
      <c r="B37" s="35">
        <f t="shared" si="0"/>
        <v>23129932.710000001</v>
      </c>
      <c r="C37" s="38">
        <f>SUMIF('Retailer Funding Summary '!D:D,'Interest Calculation'!A37,'Retailer Funding Summary '!E:E)</f>
        <v>0</v>
      </c>
      <c r="D37" s="38">
        <f>SUMIF('Retailer Re-Payments'!C:C,'Interest Calculation'!A37,'Retailer Re-Payments'!D:D)</f>
        <v>0</v>
      </c>
      <c r="E37" s="35">
        <f t="shared" si="1"/>
        <v>23129932.710000001</v>
      </c>
      <c r="G37" s="35">
        <f>(E36)*('Interest Rate'!$C$10/365)</f>
        <v>146.48957383000001</v>
      </c>
    </row>
    <row r="38" spans="1:7" x14ac:dyDescent="0.25">
      <c r="A38" s="19">
        <v>44016</v>
      </c>
      <c r="B38" s="35">
        <f t="shared" si="0"/>
        <v>23129932.710000001</v>
      </c>
      <c r="C38" s="38">
        <f>SUMIF('Retailer Funding Summary '!D:D,'Interest Calculation'!A38,'Retailer Funding Summary '!E:E)</f>
        <v>0</v>
      </c>
      <c r="D38" s="38">
        <f>SUMIF('Retailer Re-Payments'!C:C,'Interest Calculation'!A38,'Retailer Re-Payments'!D:D)</f>
        <v>0</v>
      </c>
      <c r="E38" s="35">
        <f t="shared" si="1"/>
        <v>23129932.710000001</v>
      </c>
      <c r="G38" s="35">
        <f>(E37)*('Interest Rate'!$C$10/365)</f>
        <v>146.48957383000001</v>
      </c>
    </row>
    <row r="39" spans="1:7" x14ac:dyDescent="0.25">
      <c r="A39" s="19">
        <v>44017</v>
      </c>
      <c r="B39" s="35">
        <f t="shared" si="0"/>
        <v>23129932.710000001</v>
      </c>
      <c r="C39" s="38">
        <f>SUMIF('Retailer Funding Summary '!D:D,'Interest Calculation'!A39,'Retailer Funding Summary '!E:E)</f>
        <v>0</v>
      </c>
      <c r="D39" s="38">
        <f>SUMIF('Retailer Re-Payments'!C:C,'Interest Calculation'!A39,'Retailer Re-Payments'!D:D)</f>
        <v>0</v>
      </c>
      <c r="E39" s="35">
        <f t="shared" si="1"/>
        <v>23129932.710000001</v>
      </c>
      <c r="G39" s="35">
        <f>(E38)*('Interest Rate'!$C$10/365)</f>
        <v>146.48957383000001</v>
      </c>
    </row>
    <row r="40" spans="1:7" x14ac:dyDescent="0.25">
      <c r="A40" s="19">
        <v>44018</v>
      </c>
      <c r="B40" s="35">
        <f t="shared" si="0"/>
        <v>23129932.710000001</v>
      </c>
      <c r="C40" s="38">
        <f>SUMIF('Retailer Funding Summary '!D:D,'Interest Calculation'!A40,'Retailer Funding Summary '!E:E)</f>
        <v>0</v>
      </c>
      <c r="D40" s="38">
        <f>SUMIF('Retailer Re-Payments'!C:C,'Interest Calculation'!A40,'Retailer Re-Payments'!D:D)</f>
        <v>0</v>
      </c>
      <c r="E40" s="35">
        <f t="shared" si="1"/>
        <v>23129932.710000001</v>
      </c>
      <c r="G40" s="35">
        <f>(E39)*('Interest Rate'!$C$10/365)</f>
        <v>146.48957383000001</v>
      </c>
    </row>
    <row r="41" spans="1:7" x14ac:dyDescent="0.25">
      <c r="A41" s="19">
        <v>44019</v>
      </c>
      <c r="B41" s="35">
        <f t="shared" si="0"/>
        <v>23129932.710000001</v>
      </c>
      <c r="C41" s="38">
        <f>SUMIF('Retailer Funding Summary '!D:D,'Interest Calculation'!A41,'Retailer Funding Summary '!E:E)</f>
        <v>0</v>
      </c>
      <c r="D41" s="38">
        <f>SUMIF('Retailer Re-Payments'!C:C,'Interest Calculation'!A41,'Retailer Re-Payments'!D:D)</f>
        <v>0</v>
      </c>
      <c r="E41" s="35">
        <f t="shared" si="1"/>
        <v>23129932.710000001</v>
      </c>
      <c r="G41" s="35">
        <f>(E40)*('Interest Rate'!$C$10/365)</f>
        <v>146.48957383000001</v>
      </c>
    </row>
    <row r="42" spans="1:7" x14ac:dyDescent="0.25">
      <c r="A42" s="19">
        <v>44020</v>
      </c>
      <c r="B42" s="35">
        <f t="shared" si="0"/>
        <v>23129932.710000001</v>
      </c>
      <c r="C42" s="38">
        <f>SUMIF('Retailer Funding Summary '!D:D,'Interest Calculation'!A42,'Retailer Funding Summary '!E:E)</f>
        <v>0</v>
      </c>
      <c r="D42" s="38">
        <f>SUMIF('Retailer Re-Payments'!C:C,'Interest Calculation'!A42,'Retailer Re-Payments'!D:D)</f>
        <v>0</v>
      </c>
      <c r="E42" s="35">
        <f t="shared" si="1"/>
        <v>23129932.710000001</v>
      </c>
      <c r="G42" s="35">
        <f>(E41)*('Interest Rate'!$C$10/365)</f>
        <v>146.48957383000001</v>
      </c>
    </row>
    <row r="43" spans="1:7" x14ac:dyDescent="0.25">
      <c r="A43" s="19">
        <v>44021</v>
      </c>
      <c r="B43" s="35">
        <f t="shared" si="0"/>
        <v>23129932.710000001</v>
      </c>
      <c r="C43" s="38">
        <f>SUMIF('Retailer Funding Summary '!D:D,'Interest Calculation'!A43,'Retailer Funding Summary '!E:E)</f>
        <v>0</v>
      </c>
      <c r="D43" s="38">
        <f>SUMIF('Retailer Re-Payments'!C:C,'Interest Calculation'!A43,'Retailer Re-Payments'!D:D)</f>
        <v>0</v>
      </c>
      <c r="E43" s="35">
        <f t="shared" si="1"/>
        <v>23129932.710000001</v>
      </c>
      <c r="G43" s="35">
        <f>(E42)*('Interest Rate'!$C$10/365)</f>
        <v>146.48957383000001</v>
      </c>
    </row>
    <row r="44" spans="1:7" x14ac:dyDescent="0.25">
      <c r="A44" s="19">
        <v>44022</v>
      </c>
      <c r="B44" s="35">
        <f t="shared" si="0"/>
        <v>23129932.710000001</v>
      </c>
      <c r="C44" s="38">
        <f>SUMIF('Retailer Funding Summary '!D:D,'Interest Calculation'!A44,'Retailer Funding Summary '!E:E)</f>
        <v>0</v>
      </c>
      <c r="D44" s="38">
        <f>SUMIF('Retailer Re-Payments'!C:C,'Interest Calculation'!A44,'Retailer Re-Payments'!D:D)</f>
        <v>0</v>
      </c>
      <c r="E44" s="35">
        <f t="shared" si="1"/>
        <v>23129932.710000001</v>
      </c>
      <c r="G44" s="35">
        <f>(E43)*('Interest Rate'!$C$10/365)</f>
        <v>146.48957383000001</v>
      </c>
    </row>
    <row r="45" spans="1:7" x14ac:dyDescent="0.25">
      <c r="A45" s="19">
        <v>44023</v>
      </c>
      <c r="B45" s="35">
        <f t="shared" si="0"/>
        <v>23129932.710000001</v>
      </c>
      <c r="C45" s="38">
        <f>SUMIF('Retailer Funding Summary '!D:D,'Interest Calculation'!A45,'Retailer Funding Summary '!E:E)</f>
        <v>0</v>
      </c>
      <c r="D45" s="38">
        <f>SUMIF('Retailer Re-Payments'!C:C,'Interest Calculation'!A45,'Retailer Re-Payments'!D:D)</f>
        <v>0</v>
      </c>
      <c r="E45" s="35">
        <f t="shared" si="1"/>
        <v>23129932.710000001</v>
      </c>
      <c r="G45" s="35">
        <f>(E44)*('Interest Rate'!$C$10/365)</f>
        <v>146.48957383000001</v>
      </c>
    </row>
    <row r="46" spans="1:7" x14ac:dyDescent="0.25">
      <c r="A46" s="19">
        <v>44024</v>
      </c>
      <c r="B46" s="35">
        <f t="shared" si="0"/>
        <v>23129932.710000001</v>
      </c>
      <c r="C46" s="38">
        <f>SUMIF('Retailer Funding Summary '!D:D,'Interest Calculation'!A46,'Retailer Funding Summary '!E:E)</f>
        <v>0</v>
      </c>
      <c r="D46" s="38">
        <f>SUMIF('Retailer Re-Payments'!C:C,'Interest Calculation'!A46,'Retailer Re-Payments'!D:D)</f>
        <v>0</v>
      </c>
      <c r="E46" s="35">
        <f t="shared" si="1"/>
        <v>23129932.710000001</v>
      </c>
      <c r="G46" s="35">
        <f>(E45)*('Interest Rate'!$C$10/365)</f>
        <v>146.48957383000001</v>
      </c>
    </row>
    <row r="47" spans="1:7" x14ac:dyDescent="0.25">
      <c r="A47" s="19">
        <v>44025</v>
      </c>
      <c r="B47" s="35">
        <f t="shared" si="0"/>
        <v>23129932.710000001</v>
      </c>
      <c r="C47" s="38">
        <f>SUMIF('Retailer Funding Summary '!D:D,'Interest Calculation'!A47,'Retailer Funding Summary '!E:E)</f>
        <v>1437403.71</v>
      </c>
      <c r="D47" s="38">
        <f>SUMIF('Retailer Re-Payments'!C:C,'Interest Calculation'!A47,'Retailer Re-Payments'!D:D)</f>
        <v>0</v>
      </c>
      <c r="E47" s="35">
        <f t="shared" si="1"/>
        <v>24567336.420000002</v>
      </c>
      <c r="G47" s="35">
        <f>(E46)*('Interest Rate'!$C$10/365)</f>
        <v>146.48957383000001</v>
      </c>
    </row>
    <row r="48" spans="1:7" x14ac:dyDescent="0.25">
      <c r="A48" s="19">
        <v>44026</v>
      </c>
      <c r="B48" s="35">
        <f t="shared" si="0"/>
        <v>24567336.420000002</v>
      </c>
      <c r="C48" s="38">
        <f>SUMIF('Retailer Funding Summary '!D:D,'Interest Calculation'!A48,'Retailer Funding Summary '!E:E)</f>
        <v>0</v>
      </c>
      <c r="D48" s="38">
        <f>SUMIF('Retailer Re-Payments'!C:C,'Interest Calculation'!A48,'Retailer Re-Payments'!D:D)</f>
        <v>0</v>
      </c>
      <c r="E48" s="35">
        <f t="shared" si="1"/>
        <v>24567336.420000002</v>
      </c>
      <c r="G48" s="35">
        <f>(E47)*('Interest Rate'!$C$10/365)</f>
        <v>155.59313066000001</v>
      </c>
    </row>
    <row r="49" spans="1:7" x14ac:dyDescent="0.25">
      <c r="A49" s="19">
        <v>44027</v>
      </c>
      <c r="B49" s="35">
        <f t="shared" si="0"/>
        <v>24567336.420000002</v>
      </c>
      <c r="C49" s="38">
        <f>SUMIF('Retailer Funding Summary '!D:D,'Interest Calculation'!A49,'Retailer Funding Summary '!E:E)</f>
        <v>0</v>
      </c>
      <c r="D49" s="38">
        <f>SUMIF('Retailer Re-Payments'!C:C,'Interest Calculation'!A49,'Retailer Re-Payments'!D:D)</f>
        <v>0</v>
      </c>
      <c r="E49" s="35">
        <f t="shared" si="1"/>
        <v>24567336.420000002</v>
      </c>
      <c r="G49" s="35">
        <f>(E48)*('Interest Rate'!$C$10/365)</f>
        <v>155.59313066000001</v>
      </c>
    </row>
    <row r="50" spans="1:7" x14ac:dyDescent="0.25">
      <c r="A50" s="19">
        <v>44028</v>
      </c>
      <c r="B50" s="35">
        <f t="shared" si="0"/>
        <v>24567336.420000002</v>
      </c>
      <c r="C50" s="38">
        <f>SUMIF('Retailer Funding Summary '!D:D,'Interest Calculation'!A50,'Retailer Funding Summary '!E:E)</f>
        <v>0</v>
      </c>
      <c r="D50" s="38">
        <f>SUMIF('Retailer Re-Payments'!C:C,'Interest Calculation'!A50,'Retailer Re-Payments'!D:D)</f>
        <v>0</v>
      </c>
      <c r="E50" s="35">
        <f t="shared" si="1"/>
        <v>24567336.420000002</v>
      </c>
      <c r="G50" s="35">
        <f>(E49)*('Interest Rate'!$C$10/365)</f>
        <v>155.59313066000001</v>
      </c>
    </row>
    <row r="51" spans="1:7" x14ac:dyDescent="0.25">
      <c r="A51" s="19">
        <v>44029</v>
      </c>
      <c r="B51" s="35">
        <f t="shared" si="0"/>
        <v>24567336.420000002</v>
      </c>
      <c r="C51" s="38">
        <f>SUMIF('Retailer Funding Summary '!D:D,'Interest Calculation'!A51,'Retailer Funding Summary '!E:E)</f>
        <v>0</v>
      </c>
      <c r="D51" s="38">
        <f>SUMIF('Retailer Re-Payments'!C:C,'Interest Calculation'!A51,'Retailer Re-Payments'!D:D)</f>
        <v>0</v>
      </c>
      <c r="E51" s="35">
        <f t="shared" si="1"/>
        <v>24567336.420000002</v>
      </c>
      <c r="G51" s="35">
        <f>(E50)*('Interest Rate'!$C$10/365)</f>
        <v>155.59313066000001</v>
      </c>
    </row>
    <row r="52" spans="1:7" x14ac:dyDescent="0.25">
      <c r="A52" s="19">
        <v>44030</v>
      </c>
      <c r="B52" s="35">
        <f t="shared" si="0"/>
        <v>24567336.420000002</v>
      </c>
      <c r="C52" s="38">
        <f>SUMIF('Retailer Funding Summary '!D:D,'Interest Calculation'!A52,'Retailer Funding Summary '!E:E)</f>
        <v>0</v>
      </c>
      <c r="D52" s="38">
        <f>SUMIF('Retailer Re-Payments'!C:C,'Interest Calculation'!A52,'Retailer Re-Payments'!D:D)</f>
        <v>0</v>
      </c>
      <c r="E52" s="35">
        <f t="shared" si="1"/>
        <v>24567336.420000002</v>
      </c>
      <c r="G52" s="35">
        <f>(E51)*('Interest Rate'!$C$10/365)</f>
        <v>155.59313066000001</v>
      </c>
    </row>
    <row r="53" spans="1:7" x14ac:dyDescent="0.25">
      <c r="A53" s="19">
        <v>44031</v>
      </c>
      <c r="B53" s="35">
        <f t="shared" si="0"/>
        <v>24567336.420000002</v>
      </c>
      <c r="C53" s="38">
        <f>SUMIF('Retailer Funding Summary '!D:D,'Interest Calculation'!A53,'Retailer Funding Summary '!E:E)</f>
        <v>0</v>
      </c>
      <c r="D53" s="38">
        <f>SUMIF('Retailer Re-Payments'!C:C,'Interest Calculation'!A53,'Retailer Re-Payments'!D:D)</f>
        <v>0</v>
      </c>
      <c r="E53" s="35">
        <f t="shared" si="1"/>
        <v>24567336.420000002</v>
      </c>
      <c r="G53" s="35">
        <f>(E52)*('Interest Rate'!$C$10/365)</f>
        <v>155.59313066000001</v>
      </c>
    </row>
    <row r="54" spans="1:7" x14ac:dyDescent="0.25">
      <c r="A54" s="19">
        <v>44032</v>
      </c>
      <c r="B54" s="35">
        <f t="shared" si="0"/>
        <v>24567336.420000002</v>
      </c>
      <c r="C54" s="38">
        <f>SUMIF('Retailer Funding Summary '!D:D,'Interest Calculation'!A54,'Retailer Funding Summary '!E:E)</f>
        <v>0</v>
      </c>
      <c r="D54" s="38">
        <f>SUMIF('Retailer Re-Payments'!C:C,'Interest Calculation'!A54,'Retailer Re-Payments'!D:D)</f>
        <v>0</v>
      </c>
      <c r="E54" s="35">
        <f t="shared" si="1"/>
        <v>24567336.420000002</v>
      </c>
      <c r="G54" s="35">
        <f>(E53)*('Interest Rate'!$C$10/365)</f>
        <v>155.59313066000001</v>
      </c>
    </row>
    <row r="55" spans="1:7" x14ac:dyDescent="0.25">
      <c r="A55" s="19">
        <v>44033</v>
      </c>
      <c r="B55" s="35">
        <f t="shared" si="0"/>
        <v>24567336.420000002</v>
      </c>
      <c r="C55" s="38">
        <f>SUMIF('Retailer Funding Summary '!D:D,'Interest Calculation'!A55,'Retailer Funding Summary '!E:E)</f>
        <v>0</v>
      </c>
      <c r="D55" s="38">
        <f>SUMIF('Retailer Re-Payments'!C:C,'Interest Calculation'!A55,'Retailer Re-Payments'!D:D)</f>
        <v>0</v>
      </c>
      <c r="E55" s="35">
        <f t="shared" si="1"/>
        <v>24567336.420000002</v>
      </c>
      <c r="G55" s="35">
        <f>(E54)*('Interest Rate'!$C$10/365)</f>
        <v>155.59313066000001</v>
      </c>
    </row>
    <row r="56" spans="1:7" x14ac:dyDescent="0.25">
      <c r="A56" s="19">
        <v>44034</v>
      </c>
      <c r="B56" s="35">
        <f t="shared" si="0"/>
        <v>24567336.420000002</v>
      </c>
      <c r="C56" s="38">
        <f>SUMIF('Retailer Funding Summary '!D:D,'Interest Calculation'!A56,'Retailer Funding Summary '!E:E)</f>
        <v>0</v>
      </c>
      <c r="D56" s="38">
        <f>SUMIF('Retailer Re-Payments'!C:C,'Interest Calculation'!A56,'Retailer Re-Payments'!D:D)</f>
        <v>0</v>
      </c>
      <c r="E56" s="35">
        <f t="shared" si="1"/>
        <v>24567336.420000002</v>
      </c>
      <c r="G56" s="35">
        <f>(E55)*('Interest Rate'!$C$10/365)</f>
        <v>155.59313066000001</v>
      </c>
    </row>
    <row r="57" spans="1:7" x14ac:dyDescent="0.25">
      <c r="A57" s="19">
        <v>44035</v>
      </c>
      <c r="B57" s="35">
        <f t="shared" si="0"/>
        <v>24567336.420000002</v>
      </c>
      <c r="C57" s="38">
        <f>SUMIF('Retailer Funding Summary '!D:D,'Interest Calculation'!A57,'Retailer Funding Summary '!E:E)</f>
        <v>0</v>
      </c>
      <c r="D57" s="38">
        <f>SUMIF('Retailer Re-Payments'!C:C,'Interest Calculation'!A57,'Retailer Re-Payments'!D:D)</f>
        <v>0</v>
      </c>
      <c r="E57" s="35">
        <f t="shared" si="1"/>
        <v>24567336.420000002</v>
      </c>
      <c r="G57" s="35">
        <f>(E56)*('Interest Rate'!$C$10/365)</f>
        <v>155.59313066000001</v>
      </c>
    </row>
    <row r="58" spans="1:7" x14ac:dyDescent="0.25">
      <c r="A58" s="19">
        <v>44036</v>
      </c>
      <c r="B58" s="35">
        <f t="shared" si="0"/>
        <v>24567336.420000002</v>
      </c>
      <c r="C58" s="38">
        <f>SUMIF('Retailer Funding Summary '!D:D,'Interest Calculation'!A58,'Retailer Funding Summary '!E:E)</f>
        <v>0</v>
      </c>
      <c r="D58" s="38">
        <f>SUMIF('Retailer Re-Payments'!C:C,'Interest Calculation'!A58,'Retailer Re-Payments'!D:D)</f>
        <v>0</v>
      </c>
      <c r="E58" s="35">
        <f t="shared" si="1"/>
        <v>24567336.420000002</v>
      </c>
      <c r="G58" s="35">
        <f>(E57)*('Interest Rate'!$C$10/365)</f>
        <v>155.59313066000001</v>
      </c>
    </row>
    <row r="59" spans="1:7" x14ac:dyDescent="0.25">
      <c r="A59" s="19">
        <v>44037</v>
      </c>
      <c r="B59" s="35">
        <f t="shared" si="0"/>
        <v>24567336.420000002</v>
      </c>
      <c r="C59" s="38">
        <f>SUMIF('Retailer Funding Summary '!D:D,'Interest Calculation'!A59,'Retailer Funding Summary '!E:E)</f>
        <v>0</v>
      </c>
      <c r="D59" s="38">
        <f>SUMIF('Retailer Re-Payments'!C:C,'Interest Calculation'!A59,'Retailer Re-Payments'!D:D)</f>
        <v>0</v>
      </c>
      <c r="E59" s="35">
        <f t="shared" si="1"/>
        <v>24567336.420000002</v>
      </c>
      <c r="G59" s="35">
        <f>(E58)*('Interest Rate'!$C$10/365)</f>
        <v>155.59313066000001</v>
      </c>
    </row>
    <row r="60" spans="1:7" x14ac:dyDescent="0.25">
      <c r="A60" s="19">
        <v>44038</v>
      </c>
      <c r="B60" s="35">
        <f t="shared" si="0"/>
        <v>24567336.420000002</v>
      </c>
      <c r="C60" s="38">
        <f>SUMIF('Retailer Funding Summary '!D:D,'Interest Calculation'!A60,'Retailer Funding Summary '!E:E)</f>
        <v>0</v>
      </c>
      <c r="D60" s="38">
        <f>SUMIF('Retailer Re-Payments'!C:C,'Interest Calculation'!A60,'Retailer Re-Payments'!D:D)</f>
        <v>0</v>
      </c>
      <c r="E60" s="35">
        <f t="shared" si="1"/>
        <v>24567336.420000002</v>
      </c>
      <c r="G60" s="35">
        <f>(E59)*('Interest Rate'!$C$10/365)</f>
        <v>155.59313066000001</v>
      </c>
    </row>
    <row r="61" spans="1:7" x14ac:dyDescent="0.25">
      <c r="A61" s="19">
        <v>44039</v>
      </c>
      <c r="B61" s="35">
        <f t="shared" si="0"/>
        <v>24567336.420000002</v>
      </c>
      <c r="C61" s="38">
        <f>SUMIF('Retailer Funding Summary '!D:D,'Interest Calculation'!A61,'Retailer Funding Summary '!E:E)</f>
        <v>0</v>
      </c>
      <c r="D61" s="38">
        <f>SUMIF('Retailer Re-Payments'!C:C,'Interest Calculation'!A61,'Retailer Re-Payments'!D:D)</f>
        <v>0</v>
      </c>
      <c r="E61" s="35">
        <f t="shared" si="1"/>
        <v>24567336.420000002</v>
      </c>
      <c r="G61" s="35">
        <f>(E60)*('Interest Rate'!$C$10/365)</f>
        <v>155.59313066000001</v>
      </c>
    </row>
    <row r="62" spans="1:7" x14ac:dyDescent="0.25">
      <c r="A62" s="19">
        <v>44040</v>
      </c>
      <c r="B62" s="35">
        <f t="shared" si="0"/>
        <v>24567336.420000002</v>
      </c>
      <c r="C62" s="38">
        <f>SUMIF('Retailer Funding Summary '!D:D,'Interest Calculation'!A62,'Retailer Funding Summary '!E:E)</f>
        <v>0</v>
      </c>
      <c r="D62" s="38">
        <f>SUMIF('Retailer Re-Payments'!C:C,'Interest Calculation'!A62,'Retailer Re-Payments'!D:D)</f>
        <v>0</v>
      </c>
      <c r="E62" s="35">
        <f t="shared" si="1"/>
        <v>24567336.420000002</v>
      </c>
      <c r="G62" s="35">
        <f>(E61)*('Interest Rate'!$C$10/365)</f>
        <v>155.59313066000001</v>
      </c>
    </row>
    <row r="63" spans="1:7" x14ac:dyDescent="0.25">
      <c r="A63" s="19">
        <v>44041</v>
      </c>
      <c r="B63" s="35">
        <f t="shared" si="0"/>
        <v>24567336.420000002</v>
      </c>
      <c r="C63" s="38">
        <f>SUMIF('Retailer Funding Summary '!D:D,'Interest Calculation'!A63,'Retailer Funding Summary '!E:E)</f>
        <v>11466710.58</v>
      </c>
      <c r="D63" s="38">
        <f>SUMIF('Retailer Re-Payments'!C:C,'Interest Calculation'!A63,'Retailer Re-Payments'!D:D)</f>
        <v>0</v>
      </c>
      <c r="E63" s="35">
        <f t="shared" si="1"/>
        <v>36034047</v>
      </c>
      <c r="G63" s="35">
        <f>(E62)*('Interest Rate'!$C$10/365)</f>
        <v>155.59313066000001</v>
      </c>
    </row>
    <row r="64" spans="1:7" x14ac:dyDescent="0.25">
      <c r="A64" s="19">
        <v>44042</v>
      </c>
      <c r="B64" s="35">
        <f t="shared" si="0"/>
        <v>36034047</v>
      </c>
      <c r="C64" s="38">
        <f>SUMIF('Retailer Funding Summary '!D:D,'Interest Calculation'!A64,'Retailer Funding Summary '!E:E)</f>
        <v>39338.9</v>
      </c>
      <c r="D64" s="38">
        <f>SUMIF('Retailer Re-Payments'!C:C,'Interest Calculation'!A64,'Retailer Re-Payments'!D:D)</f>
        <v>0</v>
      </c>
      <c r="E64" s="35">
        <f t="shared" si="1"/>
        <v>36073385.899999999</v>
      </c>
      <c r="G64" s="35">
        <f>(E63)*('Interest Rate'!$C$10/365)</f>
        <v>228.215631</v>
      </c>
    </row>
    <row r="65" spans="1:7" x14ac:dyDescent="0.25">
      <c r="A65" s="19">
        <v>44043</v>
      </c>
      <c r="B65" s="35">
        <f t="shared" si="0"/>
        <v>36073385.899999999</v>
      </c>
      <c r="C65" s="38">
        <f>SUMIF('Retailer Funding Summary '!D:D,'Interest Calculation'!A65,'Retailer Funding Summary '!E:E)</f>
        <v>0</v>
      </c>
      <c r="D65" s="38">
        <f>SUMIF('Retailer Re-Payments'!C:C,'Interest Calculation'!A65,'Retailer Re-Payments'!D:D)</f>
        <v>0</v>
      </c>
      <c r="E65" s="35">
        <f t="shared" si="1"/>
        <v>36073385.899999999</v>
      </c>
      <c r="G65" s="35">
        <f>(E64)*('Interest Rate'!$C$10/365)</f>
        <v>228.46477736666665</v>
      </c>
    </row>
    <row r="66" spans="1:7" x14ac:dyDescent="0.25">
      <c r="A66" s="19">
        <v>44044</v>
      </c>
      <c r="B66" s="35">
        <f t="shared" si="0"/>
        <v>36073385.899999999</v>
      </c>
      <c r="C66" s="38">
        <f>SUMIF('Retailer Funding Summary '!D:D,'Interest Calculation'!A66,'Retailer Funding Summary '!E:E)</f>
        <v>0</v>
      </c>
      <c r="D66" s="38">
        <f>SUMIF('Retailer Re-Payments'!C:C,'Interest Calculation'!A66,'Retailer Re-Payments'!D:D)</f>
        <v>0</v>
      </c>
      <c r="E66" s="35">
        <f t="shared" si="1"/>
        <v>36073385.899999999</v>
      </c>
      <c r="G66" s="35">
        <f>(E65)*('Interest Rate'!$C$10/365)</f>
        <v>228.46477736666665</v>
      </c>
    </row>
    <row r="67" spans="1:7" x14ac:dyDescent="0.25">
      <c r="A67" s="19">
        <v>44045</v>
      </c>
      <c r="B67" s="35">
        <f t="shared" si="0"/>
        <v>36073385.899999999</v>
      </c>
      <c r="C67" s="38">
        <f>SUMIF('Retailer Funding Summary '!D:D,'Interest Calculation'!A67,'Retailer Funding Summary '!E:E)</f>
        <v>0</v>
      </c>
      <c r="D67" s="38">
        <f>SUMIF('Retailer Re-Payments'!C:C,'Interest Calculation'!A67,'Retailer Re-Payments'!D:D)</f>
        <v>0</v>
      </c>
      <c r="E67" s="35">
        <f t="shared" si="1"/>
        <v>36073385.899999999</v>
      </c>
      <c r="G67" s="35">
        <f>(E66)*('Interest Rate'!$C$10/365)</f>
        <v>228.46477736666665</v>
      </c>
    </row>
    <row r="68" spans="1:7" x14ac:dyDescent="0.25">
      <c r="A68" s="19">
        <v>44046</v>
      </c>
      <c r="B68" s="35">
        <f t="shared" si="0"/>
        <v>36073385.899999999</v>
      </c>
      <c r="C68" s="38">
        <f>SUMIF('Retailer Funding Summary '!D:D,'Interest Calculation'!A68,'Retailer Funding Summary '!E:E)</f>
        <v>0</v>
      </c>
      <c r="D68" s="38">
        <f>SUMIF('Retailer Re-Payments'!C:C,'Interest Calculation'!A68,'Retailer Re-Payments'!D:D)</f>
        <v>0</v>
      </c>
      <c r="E68" s="35">
        <f t="shared" si="1"/>
        <v>36073385.899999999</v>
      </c>
      <c r="G68" s="35">
        <f>(E67)*('Interest Rate'!$C$10/365)</f>
        <v>228.46477736666665</v>
      </c>
    </row>
    <row r="69" spans="1:7" x14ac:dyDescent="0.25">
      <c r="A69" s="19">
        <v>44047</v>
      </c>
      <c r="B69" s="35">
        <f t="shared" si="0"/>
        <v>36073385.899999999</v>
      </c>
      <c r="C69" s="38">
        <f>SUMIF('Retailer Funding Summary '!D:D,'Interest Calculation'!A69,'Retailer Funding Summary '!E:E)</f>
        <v>0</v>
      </c>
      <c r="D69" s="38">
        <f>SUMIF('Retailer Re-Payments'!C:C,'Interest Calculation'!A69,'Retailer Re-Payments'!D:D)</f>
        <v>0</v>
      </c>
      <c r="E69" s="35">
        <f t="shared" si="1"/>
        <v>36073385.899999999</v>
      </c>
      <c r="G69" s="35">
        <f>(E68)*('Interest Rate'!$C$10/365)</f>
        <v>228.46477736666665</v>
      </c>
    </row>
    <row r="70" spans="1:7" x14ac:dyDescent="0.25">
      <c r="A70" s="19">
        <v>44048</v>
      </c>
      <c r="B70" s="35">
        <f t="shared" si="0"/>
        <v>36073385.899999999</v>
      </c>
      <c r="C70" s="38">
        <f>SUMIF('Retailer Funding Summary '!D:D,'Interest Calculation'!A70,'Retailer Funding Summary '!E:E)</f>
        <v>0</v>
      </c>
      <c r="D70" s="38">
        <f>SUMIF('Retailer Re-Payments'!C:C,'Interest Calculation'!A70,'Retailer Re-Payments'!D:D)</f>
        <v>0</v>
      </c>
      <c r="E70" s="35">
        <f t="shared" si="1"/>
        <v>36073385.899999999</v>
      </c>
      <c r="G70" s="35">
        <f>(E69)*('Interest Rate'!$C$10/365)</f>
        <v>228.46477736666665</v>
      </c>
    </row>
    <row r="71" spans="1:7" x14ac:dyDescent="0.25">
      <c r="A71" s="19">
        <v>44049</v>
      </c>
      <c r="B71" s="35">
        <f t="shared" si="0"/>
        <v>36073385.899999999</v>
      </c>
      <c r="C71" s="38">
        <f>SUMIF('Retailer Funding Summary '!D:D,'Interest Calculation'!A71,'Retailer Funding Summary '!E:E)</f>
        <v>0</v>
      </c>
      <c r="D71" s="38">
        <f>SUMIF('Retailer Re-Payments'!C:C,'Interest Calculation'!A71,'Retailer Re-Payments'!D:D)</f>
        <v>0</v>
      </c>
      <c r="E71" s="35">
        <f t="shared" si="1"/>
        <v>36073385.899999999</v>
      </c>
      <c r="G71" s="35">
        <f>(E70)*('Interest Rate'!$C$10/365)</f>
        <v>228.46477736666665</v>
      </c>
    </row>
    <row r="72" spans="1:7" x14ac:dyDescent="0.25">
      <c r="A72" s="19">
        <v>44050</v>
      </c>
      <c r="B72" s="35">
        <f t="shared" si="0"/>
        <v>36073385.899999999</v>
      </c>
      <c r="C72" s="38">
        <f>SUMIF('Retailer Funding Summary '!D:D,'Interest Calculation'!A72,'Retailer Funding Summary '!E:E)</f>
        <v>0</v>
      </c>
      <c r="D72" s="38">
        <f>SUMIF('Retailer Re-Payments'!C:C,'Interest Calculation'!A72,'Retailer Re-Payments'!D:D)</f>
        <v>0</v>
      </c>
      <c r="E72" s="35">
        <f t="shared" si="1"/>
        <v>36073385.899999999</v>
      </c>
      <c r="G72" s="35">
        <f>(E71)*('Interest Rate'!$C$10/365)</f>
        <v>228.46477736666665</v>
      </c>
    </row>
    <row r="73" spans="1:7" x14ac:dyDescent="0.25">
      <c r="A73" s="19">
        <v>44051</v>
      </c>
      <c r="B73" s="35">
        <f t="shared" ref="B73:B136" si="2">E72</f>
        <v>36073385.899999999</v>
      </c>
      <c r="C73" s="38">
        <f>SUMIF('Retailer Funding Summary '!D:D,'Interest Calculation'!A73,'Retailer Funding Summary '!E:E)</f>
        <v>0</v>
      </c>
      <c r="D73" s="38">
        <f>SUMIF('Retailer Re-Payments'!C:C,'Interest Calculation'!A73,'Retailer Re-Payments'!D:D)</f>
        <v>0</v>
      </c>
      <c r="E73" s="35">
        <f t="shared" ref="E73:E136" si="3">E72+C73-D73</f>
        <v>36073385.899999999</v>
      </c>
      <c r="G73" s="35">
        <f>(E72)*('Interest Rate'!$C$10/365)</f>
        <v>228.46477736666665</v>
      </c>
    </row>
    <row r="74" spans="1:7" x14ac:dyDescent="0.25">
      <c r="A74" s="19">
        <v>44052</v>
      </c>
      <c r="B74" s="35">
        <f t="shared" si="2"/>
        <v>36073385.899999999</v>
      </c>
      <c r="C74" s="38">
        <f>SUMIF('Retailer Funding Summary '!D:D,'Interest Calculation'!A74,'Retailer Funding Summary '!E:E)</f>
        <v>0</v>
      </c>
      <c r="D74" s="38">
        <f>SUMIF('Retailer Re-Payments'!C:C,'Interest Calculation'!A74,'Retailer Re-Payments'!D:D)</f>
        <v>0</v>
      </c>
      <c r="E74" s="35">
        <f t="shared" si="3"/>
        <v>36073385.899999999</v>
      </c>
      <c r="G74" s="35">
        <f>(E73)*('Interest Rate'!$C$10/365)</f>
        <v>228.46477736666665</v>
      </c>
    </row>
    <row r="75" spans="1:7" x14ac:dyDescent="0.25">
      <c r="A75" s="19">
        <v>44053</v>
      </c>
      <c r="B75" s="35">
        <f t="shared" si="2"/>
        <v>36073385.899999999</v>
      </c>
      <c r="C75" s="38">
        <f>SUMIF('Retailer Funding Summary '!D:D,'Interest Calculation'!A75,'Retailer Funding Summary '!E:E)</f>
        <v>0</v>
      </c>
      <c r="D75" s="38">
        <f>SUMIF('Retailer Re-Payments'!C:C,'Interest Calculation'!A75,'Retailer Re-Payments'!D:D)</f>
        <v>0</v>
      </c>
      <c r="E75" s="35">
        <f t="shared" si="3"/>
        <v>36073385.899999999</v>
      </c>
      <c r="G75" s="35">
        <f>(E74)*('Interest Rate'!$C$10/365)</f>
        <v>228.46477736666665</v>
      </c>
    </row>
    <row r="76" spans="1:7" x14ac:dyDescent="0.25">
      <c r="A76" s="19">
        <v>44054</v>
      </c>
      <c r="B76" s="35">
        <f t="shared" si="2"/>
        <v>36073385.899999999</v>
      </c>
      <c r="C76" s="38">
        <f>SUMIF('Retailer Funding Summary '!D:D,'Interest Calculation'!A76,'Retailer Funding Summary '!E:E)</f>
        <v>0</v>
      </c>
      <c r="D76" s="38">
        <f>SUMIF('Retailer Re-Payments'!C:C,'Interest Calculation'!A76,'Retailer Re-Payments'!D:D)</f>
        <v>0</v>
      </c>
      <c r="E76" s="35">
        <f t="shared" si="3"/>
        <v>36073385.899999999</v>
      </c>
      <c r="G76" s="35">
        <f>(E75)*('Interest Rate'!$C$10/365)</f>
        <v>228.46477736666665</v>
      </c>
    </row>
    <row r="77" spans="1:7" x14ac:dyDescent="0.25">
      <c r="A77" s="19">
        <v>44055</v>
      </c>
      <c r="B77" s="35">
        <f t="shared" si="2"/>
        <v>36073385.899999999</v>
      </c>
      <c r="C77" s="38">
        <f>SUMIF('Retailer Funding Summary '!D:D,'Interest Calculation'!A77,'Retailer Funding Summary '!E:E)</f>
        <v>0</v>
      </c>
      <c r="D77" s="38">
        <f>SUMIF('Retailer Re-Payments'!C:C,'Interest Calculation'!A77,'Retailer Re-Payments'!D:D)</f>
        <v>0</v>
      </c>
      <c r="E77" s="35">
        <f t="shared" si="3"/>
        <v>36073385.899999999</v>
      </c>
      <c r="G77" s="35">
        <f>(E76)*('Interest Rate'!$C$10/365)</f>
        <v>228.46477736666665</v>
      </c>
    </row>
    <row r="78" spans="1:7" x14ac:dyDescent="0.25">
      <c r="A78" s="19">
        <v>44056</v>
      </c>
      <c r="B78" s="35">
        <f t="shared" si="2"/>
        <v>36073385.899999999</v>
      </c>
      <c r="C78" s="38">
        <f>SUMIF('Retailer Funding Summary '!D:D,'Interest Calculation'!A78,'Retailer Funding Summary '!E:E)</f>
        <v>0</v>
      </c>
      <c r="D78" s="38">
        <f>SUMIF('Retailer Re-Payments'!C:C,'Interest Calculation'!A78,'Retailer Re-Payments'!D:D)</f>
        <v>0</v>
      </c>
      <c r="E78" s="35">
        <f t="shared" si="3"/>
        <v>36073385.899999999</v>
      </c>
      <c r="G78" s="35">
        <f>(E77)*('Interest Rate'!$C$10/365)</f>
        <v>228.46477736666665</v>
      </c>
    </row>
    <row r="79" spans="1:7" x14ac:dyDescent="0.25">
      <c r="A79" s="19">
        <v>44057</v>
      </c>
      <c r="B79" s="35">
        <f t="shared" si="2"/>
        <v>36073385.899999999</v>
      </c>
      <c r="C79" s="38">
        <f>SUMIF('Retailer Funding Summary '!D:D,'Interest Calculation'!A79,'Retailer Funding Summary '!E:E)</f>
        <v>0</v>
      </c>
      <c r="D79" s="38">
        <f>SUMIF('Retailer Re-Payments'!C:C,'Interest Calculation'!A79,'Retailer Re-Payments'!D:D)</f>
        <v>71376.31</v>
      </c>
      <c r="E79" s="35">
        <f t="shared" si="3"/>
        <v>36002009.589999996</v>
      </c>
      <c r="G79" s="35">
        <f>(E78)*('Interest Rate'!$C$10/365)</f>
        <v>228.46477736666665</v>
      </c>
    </row>
    <row r="80" spans="1:7" x14ac:dyDescent="0.25">
      <c r="A80" s="19">
        <v>44058</v>
      </c>
      <c r="B80" s="35">
        <f t="shared" si="2"/>
        <v>36002009.589999996</v>
      </c>
      <c r="C80" s="38">
        <f>SUMIF('Retailer Funding Summary '!D:D,'Interest Calculation'!A80,'Retailer Funding Summary '!E:E)</f>
        <v>0</v>
      </c>
      <c r="D80" s="38">
        <f>SUMIF('Retailer Re-Payments'!C:C,'Interest Calculation'!A80,'Retailer Re-Payments'!D:D)</f>
        <v>0</v>
      </c>
      <c r="E80" s="35">
        <f t="shared" si="3"/>
        <v>36002009.589999996</v>
      </c>
      <c r="G80" s="35">
        <f>(E79)*('Interest Rate'!$C$10/365)</f>
        <v>228.01272740333332</v>
      </c>
    </row>
    <row r="81" spans="1:7" x14ac:dyDescent="0.25">
      <c r="A81" s="19">
        <v>44059</v>
      </c>
      <c r="B81" s="35">
        <f t="shared" si="2"/>
        <v>36002009.589999996</v>
      </c>
      <c r="C81" s="38">
        <f>SUMIF('Retailer Funding Summary '!D:D,'Interest Calculation'!A81,'Retailer Funding Summary '!E:E)</f>
        <v>0</v>
      </c>
      <c r="D81" s="38">
        <f>SUMIF('Retailer Re-Payments'!C:C,'Interest Calculation'!A81,'Retailer Re-Payments'!D:D)</f>
        <v>0</v>
      </c>
      <c r="E81" s="35">
        <f t="shared" si="3"/>
        <v>36002009.589999996</v>
      </c>
      <c r="G81" s="35">
        <f>(E80)*('Interest Rate'!$C$10/365)</f>
        <v>228.01272740333332</v>
      </c>
    </row>
    <row r="82" spans="1:7" x14ac:dyDescent="0.25">
      <c r="A82" s="19">
        <v>44060</v>
      </c>
      <c r="B82" s="35">
        <f t="shared" si="2"/>
        <v>36002009.589999996</v>
      </c>
      <c r="C82" s="38">
        <f>SUMIF('Retailer Funding Summary '!D:D,'Interest Calculation'!A82,'Retailer Funding Summary '!E:E)</f>
        <v>0</v>
      </c>
      <c r="D82" s="38">
        <f>SUMIF('Retailer Re-Payments'!C:C,'Interest Calculation'!A82,'Retailer Re-Payments'!D:D)</f>
        <v>0</v>
      </c>
      <c r="E82" s="35">
        <f t="shared" si="3"/>
        <v>36002009.589999996</v>
      </c>
      <c r="G82" s="35">
        <f>(E81)*('Interest Rate'!$C$10/365)</f>
        <v>228.01272740333332</v>
      </c>
    </row>
    <row r="83" spans="1:7" x14ac:dyDescent="0.25">
      <c r="A83" s="19">
        <v>44061</v>
      </c>
      <c r="B83" s="35">
        <f t="shared" si="2"/>
        <v>36002009.589999996</v>
      </c>
      <c r="C83" s="38">
        <f>SUMIF('Retailer Funding Summary '!D:D,'Interest Calculation'!A83,'Retailer Funding Summary '!E:E)</f>
        <v>0</v>
      </c>
      <c r="D83" s="38">
        <f>SUMIF('Retailer Re-Payments'!C:C,'Interest Calculation'!A83,'Retailer Re-Payments'!D:D)</f>
        <v>0</v>
      </c>
      <c r="E83" s="35">
        <f t="shared" si="3"/>
        <v>36002009.589999996</v>
      </c>
      <c r="G83" s="35">
        <f>(E82)*('Interest Rate'!$C$10/365)</f>
        <v>228.01272740333332</v>
      </c>
    </row>
    <row r="84" spans="1:7" x14ac:dyDescent="0.25">
      <c r="A84" s="19">
        <v>44062</v>
      </c>
      <c r="B84" s="35">
        <f t="shared" si="2"/>
        <v>36002009.589999996</v>
      </c>
      <c r="C84" s="38">
        <f>SUMIF('Retailer Funding Summary '!D:D,'Interest Calculation'!A84,'Retailer Funding Summary '!E:E)</f>
        <v>0</v>
      </c>
      <c r="D84" s="38">
        <f>SUMIF('Retailer Re-Payments'!C:C,'Interest Calculation'!A84,'Retailer Re-Payments'!D:D)</f>
        <v>799579.95</v>
      </c>
      <c r="E84" s="35">
        <f t="shared" si="3"/>
        <v>35202429.639999993</v>
      </c>
      <c r="G84" s="35">
        <f>(E83)*('Interest Rate'!$C$10/365)</f>
        <v>228.01272740333332</v>
      </c>
    </row>
    <row r="85" spans="1:7" x14ac:dyDescent="0.25">
      <c r="A85" s="3">
        <v>44063</v>
      </c>
      <c r="B85" s="35">
        <f t="shared" si="2"/>
        <v>35202429.639999993</v>
      </c>
      <c r="C85" s="38">
        <f>SUMIF('Retailer Funding Summary '!D:D,'Interest Calculation'!A85,'Retailer Funding Summary '!E:E)</f>
        <v>0</v>
      </c>
      <c r="D85" s="38">
        <f>SUMIF('Retailer Re-Payments'!C:C,'Interest Calculation'!A85,'Retailer Re-Payments'!D:D)</f>
        <v>0</v>
      </c>
      <c r="E85" s="35">
        <f t="shared" si="3"/>
        <v>35202429.639999993</v>
      </c>
      <c r="G85" s="35">
        <f>(E84)*('Interest Rate'!$C$10/365)</f>
        <v>222.94872105333329</v>
      </c>
    </row>
    <row r="86" spans="1:7" x14ac:dyDescent="0.25">
      <c r="A86" s="19">
        <v>44064</v>
      </c>
      <c r="B86" s="35">
        <f t="shared" si="2"/>
        <v>35202429.639999993</v>
      </c>
      <c r="C86" s="38">
        <f>SUMIF('Retailer Funding Summary '!D:D,'Interest Calculation'!A86,'Retailer Funding Summary '!E:E)</f>
        <v>0</v>
      </c>
      <c r="D86" s="38">
        <f>SUMIF('Retailer Re-Payments'!C:C,'Interest Calculation'!A86,'Retailer Re-Payments'!D:D)</f>
        <v>0</v>
      </c>
      <c r="E86" s="35">
        <f t="shared" si="3"/>
        <v>35202429.639999993</v>
      </c>
      <c r="G86" s="35">
        <f>(E85)*('Interest Rate'!$C$10/365)</f>
        <v>222.94872105333329</v>
      </c>
    </row>
    <row r="87" spans="1:7" x14ac:dyDescent="0.25">
      <c r="A87" s="19">
        <v>44065</v>
      </c>
      <c r="B87" s="35">
        <f t="shared" si="2"/>
        <v>35202429.639999993</v>
      </c>
      <c r="C87" s="38">
        <f>SUMIF('Retailer Funding Summary '!D:D,'Interest Calculation'!A87,'Retailer Funding Summary '!E:E)</f>
        <v>0</v>
      </c>
      <c r="D87" s="38">
        <f>SUMIF('Retailer Re-Payments'!C:C,'Interest Calculation'!A87,'Retailer Re-Payments'!D:D)</f>
        <v>0</v>
      </c>
      <c r="E87" s="35">
        <f t="shared" si="3"/>
        <v>35202429.639999993</v>
      </c>
      <c r="G87" s="35">
        <f>(E86)*('Interest Rate'!$C$10/365)</f>
        <v>222.94872105333329</v>
      </c>
    </row>
    <row r="88" spans="1:7" x14ac:dyDescent="0.25">
      <c r="A88" s="19">
        <v>44066</v>
      </c>
      <c r="B88" s="35">
        <f t="shared" si="2"/>
        <v>35202429.639999993</v>
      </c>
      <c r="C88" s="38">
        <f>SUMIF('Retailer Funding Summary '!D:D,'Interest Calculation'!A88,'Retailer Funding Summary '!E:E)</f>
        <v>0</v>
      </c>
      <c r="D88" s="38">
        <f>SUMIF('Retailer Re-Payments'!C:C,'Interest Calculation'!A88,'Retailer Re-Payments'!D:D)</f>
        <v>0</v>
      </c>
      <c r="E88" s="35">
        <f t="shared" si="3"/>
        <v>35202429.639999993</v>
      </c>
      <c r="G88" s="35">
        <f>(E87)*('Interest Rate'!$C$10/365)</f>
        <v>222.94872105333329</v>
      </c>
    </row>
    <row r="89" spans="1:7" x14ac:dyDescent="0.25">
      <c r="A89" s="19">
        <v>44067</v>
      </c>
      <c r="B89" s="35">
        <f t="shared" si="2"/>
        <v>35202429.639999993</v>
      </c>
      <c r="C89" s="38">
        <f>SUMIF('Retailer Funding Summary '!D:D,'Interest Calculation'!A89,'Retailer Funding Summary '!E:E)</f>
        <v>0</v>
      </c>
      <c r="D89" s="38">
        <f>SUMIF('Retailer Re-Payments'!C:C,'Interest Calculation'!A89,'Retailer Re-Payments'!D:D)</f>
        <v>0</v>
      </c>
      <c r="E89" s="35">
        <f t="shared" si="3"/>
        <v>35202429.639999993</v>
      </c>
      <c r="G89" s="35">
        <f>(E88)*('Interest Rate'!$C$10/365)</f>
        <v>222.94872105333329</v>
      </c>
    </row>
    <row r="90" spans="1:7" x14ac:dyDescent="0.25">
      <c r="A90" s="19">
        <v>44068</v>
      </c>
      <c r="B90" s="35">
        <f t="shared" si="2"/>
        <v>35202429.639999993</v>
      </c>
      <c r="C90" s="38">
        <f>SUMIF('Retailer Funding Summary '!D:D,'Interest Calculation'!A90,'Retailer Funding Summary '!E:E)</f>
        <v>0</v>
      </c>
      <c r="D90" s="38">
        <f>SUMIF('Retailer Re-Payments'!C:C,'Interest Calculation'!A90,'Retailer Re-Payments'!D:D)</f>
        <v>0</v>
      </c>
      <c r="E90" s="35">
        <f t="shared" si="3"/>
        <v>35202429.639999993</v>
      </c>
      <c r="G90" s="35">
        <f>(E89)*('Interest Rate'!$C$10/365)</f>
        <v>222.94872105333329</v>
      </c>
    </row>
    <row r="91" spans="1:7" x14ac:dyDescent="0.25">
      <c r="A91" s="3">
        <v>44069</v>
      </c>
      <c r="B91" s="35">
        <f t="shared" si="2"/>
        <v>35202429.639999993</v>
      </c>
      <c r="C91" s="38">
        <f>SUMIF('Retailer Funding Summary '!D:D,'Interest Calculation'!A91,'Retailer Funding Summary '!E:E)</f>
        <v>0</v>
      </c>
      <c r="D91" s="38">
        <f>SUMIF('Retailer Re-Payments'!C:C,'Interest Calculation'!A91,'Retailer Re-Payments'!D:D)</f>
        <v>0</v>
      </c>
      <c r="E91" s="35">
        <f t="shared" si="3"/>
        <v>35202429.639999993</v>
      </c>
      <c r="G91" s="35">
        <f>(E90)*('Interest Rate'!$C$10/365)</f>
        <v>222.94872105333329</v>
      </c>
    </row>
    <row r="92" spans="1:7" x14ac:dyDescent="0.25">
      <c r="A92" s="19">
        <v>44070</v>
      </c>
      <c r="B92" s="35">
        <f t="shared" si="2"/>
        <v>35202429.639999993</v>
      </c>
      <c r="C92" s="38">
        <f>SUMIF('Retailer Funding Summary '!D:D,'Interest Calculation'!A92,'Retailer Funding Summary '!E:E)</f>
        <v>0</v>
      </c>
      <c r="D92" s="38">
        <f>SUMIF('Retailer Re-Payments'!C:C,'Interest Calculation'!A92,'Retailer Re-Payments'!D:D)</f>
        <v>652976.36</v>
      </c>
      <c r="E92" s="35">
        <f t="shared" si="3"/>
        <v>34549453.279999994</v>
      </c>
      <c r="G92" s="35">
        <f>(E91)*('Interest Rate'!$C$10/365)</f>
        <v>222.94872105333329</v>
      </c>
    </row>
    <row r="93" spans="1:7" x14ac:dyDescent="0.25">
      <c r="A93" s="19">
        <v>44071</v>
      </c>
      <c r="B93" s="35">
        <f t="shared" si="2"/>
        <v>34549453.279999994</v>
      </c>
      <c r="C93" s="38">
        <f>SUMIF('Retailer Funding Summary '!D:D,'Interest Calculation'!A93,'Retailer Funding Summary '!E:E)</f>
        <v>20442.22</v>
      </c>
      <c r="D93" s="38">
        <f>SUMIF('Retailer Re-Payments'!C:C,'Interest Calculation'!A93,'Retailer Re-Payments'!D:D)</f>
        <v>9755838</v>
      </c>
      <c r="E93" s="35">
        <f t="shared" si="3"/>
        <v>24814057.499999993</v>
      </c>
      <c r="G93" s="35">
        <f>(E92)*('Interest Rate'!$C$10/365)</f>
        <v>218.81320410666663</v>
      </c>
    </row>
    <row r="94" spans="1:7" x14ac:dyDescent="0.25">
      <c r="A94" s="19">
        <v>44072</v>
      </c>
      <c r="B94" s="35">
        <f t="shared" si="2"/>
        <v>24814057.499999993</v>
      </c>
      <c r="C94" s="38">
        <f>SUMIF('Retailer Funding Summary '!D:D,'Interest Calculation'!A94,'Retailer Funding Summary '!E:E)</f>
        <v>0</v>
      </c>
      <c r="D94" s="38">
        <f>SUMIF('Retailer Re-Payments'!C:C,'Interest Calculation'!A94,'Retailer Re-Payments'!D:D)</f>
        <v>0</v>
      </c>
      <c r="E94" s="35">
        <f t="shared" si="3"/>
        <v>24814057.499999993</v>
      </c>
      <c r="G94" s="35">
        <f>(E93)*('Interest Rate'!$C$10/365)</f>
        <v>157.15569749999995</v>
      </c>
    </row>
    <row r="95" spans="1:7" x14ac:dyDescent="0.25">
      <c r="A95" s="19">
        <v>44073</v>
      </c>
      <c r="B95" s="35">
        <f t="shared" si="2"/>
        <v>24814057.499999993</v>
      </c>
      <c r="C95" s="38">
        <f>SUMIF('Retailer Funding Summary '!D:D,'Interest Calculation'!A95,'Retailer Funding Summary '!E:E)</f>
        <v>0</v>
      </c>
      <c r="D95" s="38">
        <f>SUMIF('Retailer Re-Payments'!C:C,'Interest Calculation'!A95,'Retailer Re-Payments'!D:D)</f>
        <v>0</v>
      </c>
      <c r="E95" s="35">
        <f t="shared" si="3"/>
        <v>24814057.499999993</v>
      </c>
      <c r="G95" s="35">
        <f>(E94)*('Interest Rate'!$C$10/365)</f>
        <v>157.15569749999995</v>
      </c>
    </row>
    <row r="96" spans="1:7" x14ac:dyDescent="0.25">
      <c r="A96" s="19">
        <v>44074</v>
      </c>
      <c r="B96" s="35">
        <f t="shared" si="2"/>
        <v>24814057.499999993</v>
      </c>
      <c r="C96" s="38">
        <f>SUMIF('Retailer Funding Summary '!D:D,'Interest Calculation'!A96,'Retailer Funding Summary '!E:E)</f>
        <v>0</v>
      </c>
      <c r="D96" s="38">
        <f>SUMIF('Retailer Re-Payments'!C:C,'Interest Calculation'!A96,'Retailer Re-Payments'!D:D)</f>
        <v>23042.73</v>
      </c>
      <c r="E96" s="35">
        <f t="shared" si="3"/>
        <v>24791014.769999992</v>
      </c>
      <c r="G96" s="35">
        <f>(E95)*('Interest Rate'!$C$10/365)</f>
        <v>157.15569749999995</v>
      </c>
    </row>
    <row r="97" spans="1:7" x14ac:dyDescent="0.25">
      <c r="A97" s="3">
        <v>44075</v>
      </c>
      <c r="B97" s="35">
        <f t="shared" si="2"/>
        <v>24791014.769999992</v>
      </c>
      <c r="C97" s="38">
        <f>SUMIF('Retailer Funding Summary '!D:D,'Interest Calculation'!A97,'Retailer Funding Summary '!E:E)</f>
        <v>0</v>
      </c>
      <c r="D97" s="38">
        <f>SUMIF('Retailer Re-Payments'!C:C,'Interest Calculation'!A97,'Retailer Re-Payments'!D:D)</f>
        <v>1189271.8</v>
      </c>
      <c r="E97" s="35">
        <f t="shared" si="3"/>
        <v>23601742.969999991</v>
      </c>
      <c r="G97" s="35">
        <f>(E96)*('Interest Rate'!$C$10/365)</f>
        <v>157.00976020999994</v>
      </c>
    </row>
    <row r="98" spans="1:7" x14ac:dyDescent="0.25">
      <c r="A98" s="19">
        <v>44076</v>
      </c>
      <c r="B98" s="35">
        <f t="shared" si="2"/>
        <v>23601742.969999991</v>
      </c>
      <c r="C98" s="38">
        <f>SUMIF('Retailer Funding Summary '!D:D,'Interest Calculation'!A98,'Retailer Funding Summary '!E:E)</f>
        <v>0</v>
      </c>
      <c r="D98" s="38">
        <f>SUMIF('Retailer Re-Payments'!C:C,'Interest Calculation'!A98,'Retailer Re-Payments'!D:D)</f>
        <v>125605.66</v>
      </c>
      <c r="E98" s="35">
        <f t="shared" si="3"/>
        <v>23476137.309999991</v>
      </c>
      <c r="G98" s="35">
        <f>(E97)*('Interest Rate'!$C$10/365)</f>
        <v>149.47770547666661</v>
      </c>
    </row>
    <row r="99" spans="1:7" x14ac:dyDescent="0.25">
      <c r="A99" s="19">
        <v>44077</v>
      </c>
      <c r="B99" s="35">
        <f t="shared" si="2"/>
        <v>23476137.309999991</v>
      </c>
      <c r="C99" s="38">
        <f>SUMIF('Retailer Funding Summary '!D:D,'Interest Calculation'!A99,'Retailer Funding Summary '!E:E)</f>
        <v>0</v>
      </c>
      <c r="D99" s="38">
        <f>SUMIF('Retailer Re-Payments'!C:C,'Interest Calculation'!A99,'Retailer Re-Payments'!D:D)</f>
        <v>0</v>
      </c>
      <c r="E99" s="35">
        <f t="shared" si="3"/>
        <v>23476137.309999991</v>
      </c>
      <c r="G99" s="35">
        <f>(E98)*('Interest Rate'!$C$10/365)</f>
        <v>148.68220296333328</v>
      </c>
    </row>
    <row r="100" spans="1:7" x14ac:dyDescent="0.25">
      <c r="A100" s="19">
        <v>44078</v>
      </c>
      <c r="B100" s="35">
        <f t="shared" si="2"/>
        <v>23476137.309999991</v>
      </c>
      <c r="C100" s="38">
        <f>SUMIF('Retailer Funding Summary '!D:D,'Interest Calculation'!A100,'Retailer Funding Summary '!E:E)</f>
        <v>0</v>
      </c>
      <c r="D100" s="38">
        <f>SUMIF('Retailer Re-Payments'!C:C,'Interest Calculation'!A100,'Retailer Re-Payments'!D:D)</f>
        <v>0</v>
      </c>
      <c r="E100" s="35">
        <f t="shared" si="3"/>
        <v>23476137.309999991</v>
      </c>
      <c r="G100" s="35">
        <f>(E99)*('Interest Rate'!$C$10/365)</f>
        <v>148.68220296333328</v>
      </c>
    </row>
    <row r="101" spans="1:7" x14ac:dyDescent="0.25">
      <c r="A101" s="19">
        <v>44079</v>
      </c>
      <c r="B101" s="35">
        <f t="shared" si="2"/>
        <v>23476137.309999991</v>
      </c>
      <c r="C101" s="38">
        <f>SUMIF('Retailer Funding Summary '!D:D,'Interest Calculation'!A101,'Retailer Funding Summary '!E:E)</f>
        <v>0</v>
      </c>
      <c r="D101" s="38">
        <f>SUMIF('Retailer Re-Payments'!C:C,'Interest Calculation'!A101,'Retailer Re-Payments'!D:D)</f>
        <v>0</v>
      </c>
      <c r="E101" s="35">
        <f t="shared" si="3"/>
        <v>23476137.309999991</v>
      </c>
      <c r="G101" s="35">
        <f>(E100)*('Interest Rate'!$C$10/365)</f>
        <v>148.68220296333328</v>
      </c>
    </row>
    <row r="102" spans="1:7" x14ac:dyDescent="0.25">
      <c r="A102" s="19">
        <v>44080</v>
      </c>
      <c r="B102" s="35">
        <f t="shared" si="2"/>
        <v>23476137.309999991</v>
      </c>
      <c r="C102" s="38">
        <f>SUMIF('Retailer Funding Summary '!D:D,'Interest Calculation'!A102,'Retailer Funding Summary '!E:E)</f>
        <v>0</v>
      </c>
      <c r="D102" s="38">
        <f>SUMIF('Retailer Re-Payments'!C:C,'Interest Calculation'!A102,'Retailer Re-Payments'!D:D)</f>
        <v>0</v>
      </c>
      <c r="E102" s="35">
        <f t="shared" si="3"/>
        <v>23476137.309999991</v>
      </c>
      <c r="G102" s="35">
        <f>(E101)*('Interest Rate'!$C$10/365)</f>
        <v>148.68220296333328</v>
      </c>
    </row>
    <row r="103" spans="1:7" x14ac:dyDescent="0.25">
      <c r="A103" s="3">
        <v>44081</v>
      </c>
      <c r="B103" s="35">
        <f t="shared" si="2"/>
        <v>23476137.309999991</v>
      </c>
      <c r="C103" s="38">
        <f>SUMIF('Retailer Funding Summary '!D:D,'Interest Calculation'!A103,'Retailer Funding Summary '!E:E)</f>
        <v>0</v>
      </c>
      <c r="D103" s="38">
        <f>SUMIF('Retailer Re-Payments'!C:C,'Interest Calculation'!A103,'Retailer Re-Payments'!D:D)</f>
        <v>0</v>
      </c>
      <c r="E103" s="35">
        <f t="shared" si="3"/>
        <v>23476137.309999991</v>
      </c>
      <c r="G103" s="35">
        <f>(E102)*('Interest Rate'!$C$10/365)</f>
        <v>148.68220296333328</v>
      </c>
    </row>
    <row r="104" spans="1:7" x14ac:dyDescent="0.25">
      <c r="A104" s="19">
        <v>44082</v>
      </c>
      <c r="B104" s="35">
        <f t="shared" si="2"/>
        <v>23476137.309999991</v>
      </c>
      <c r="C104" s="38">
        <f>SUMIF('Retailer Funding Summary '!D:D,'Interest Calculation'!A104,'Retailer Funding Summary '!E:E)</f>
        <v>0</v>
      </c>
      <c r="D104" s="38">
        <f>SUMIF('Retailer Re-Payments'!C:C,'Interest Calculation'!A104,'Retailer Re-Payments'!D:D)</f>
        <v>0</v>
      </c>
      <c r="E104" s="35">
        <f t="shared" si="3"/>
        <v>23476137.309999991</v>
      </c>
      <c r="G104" s="35">
        <f>(E103)*('Interest Rate'!$C$10/365)</f>
        <v>148.68220296333328</v>
      </c>
    </row>
    <row r="105" spans="1:7" x14ac:dyDescent="0.25">
      <c r="A105" s="19">
        <v>44083</v>
      </c>
      <c r="B105" s="35">
        <f t="shared" si="2"/>
        <v>23476137.309999991</v>
      </c>
      <c r="C105" s="38">
        <f>SUMIF('Retailer Funding Summary '!D:D,'Interest Calculation'!A105,'Retailer Funding Summary '!E:E)</f>
        <v>0</v>
      </c>
      <c r="D105" s="38">
        <f>SUMIF('Retailer Re-Payments'!C:C,'Interest Calculation'!A105,'Retailer Re-Payments'!D:D)</f>
        <v>0</v>
      </c>
      <c r="E105" s="35">
        <f t="shared" si="3"/>
        <v>23476137.309999991</v>
      </c>
      <c r="G105" s="35">
        <f>(E104)*('Interest Rate'!$C$10/365)</f>
        <v>148.68220296333328</v>
      </c>
    </row>
    <row r="106" spans="1:7" x14ac:dyDescent="0.25">
      <c r="A106" s="19">
        <v>44084</v>
      </c>
      <c r="B106" s="35">
        <f t="shared" si="2"/>
        <v>23476137.309999991</v>
      </c>
      <c r="C106" s="38">
        <f>SUMIF('Retailer Funding Summary '!D:D,'Interest Calculation'!A106,'Retailer Funding Summary '!E:E)</f>
        <v>0</v>
      </c>
      <c r="D106" s="38">
        <f>SUMIF('Retailer Re-Payments'!C:C,'Interest Calculation'!A106,'Retailer Re-Payments'!D:D)</f>
        <v>0</v>
      </c>
      <c r="E106" s="35">
        <f t="shared" si="3"/>
        <v>23476137.309999991</v>
      </c>
      <c r="G106" s="35">
        <f>(E105)*('Interest Rate'!$C$10/365)</f>
        <v>148.68220296333328</v>
      </c>
    </row>
    <row r="107" spans="1:7" x14ac:dyDescent="0.25">
      <c r="A107" s="19">
        <v>44085</v>
      </c>
      <c r="B107" s="35">
        <f t="shared" si="2"/>
        <v>23476137.309999991</v>
      </c>
      <c r="C107" s="38">
        <f>SUMIF('Retailer Funding Summary '!D:D,'Interest Calculation'!A107,'Retailer Funding Summary '!E:E)</f>
        <v>0</v>
      </c>
      <c r="D107" s="38">
        <f>SUMIF('Retailer Re-Payments'!C:C,'Interest Calculation'!A107,'Retailer Re-Payments'!D:D)</f>
        <v>0</v>
      </c>
      <c r="E107" s="35">
        <f t="shared" si="3"/>
        <v>23476137.309999991</v>
      </c>
      <c r="G107" s="35">
        <f>(E106)*('Interest Rate'!$C$10/365)</f>
        <v>148.68220296333328</v>
      </c>
    </row>
    <row r="108" spans="1:7" x14ac:dyDescent="0.25">
      <c r="A108" s="19">
        <v>44086</v>
      </c>
      <c r="B108" s="35">
        <f t="shared" si="2"/>
        <v>23476137.309999991</v>
      </c>
      <c r="C108" s="38">
        <f>SUMIF('Retailer Funding Summary '!D:D,'Interest Calculation'!A108,'Retailer Funding Summary '!E:E)</f>
        <v>0</v>
      </c>
      <c r="D108" s="38">
        <f>SUMIF('Retailer Re-Payments'!C:C,'Interest Calculation'!A108,'Retailer Re-Payments'!D:D)</f>
        <v>0</v>
      </c>
      <c r="E108" s="35">
        <f t="shared" si="3"/>
        <v>23476137.309999991</v>
      </c>
      <c r="G108" s="35">
        <f>(E107)*('Interest Rate'!$C$10/365)</f>
        <v>148.68220296333328</v>
      </c>
    </row>
    <row r="109" spans="1:7" x14ac:dyDescent="0.25">
      <c r="A109" s="3">
        <v>44087</v>
      </c>
      <c r="B109" s="35">
        <f t="shared" si="2"/>
        <v>23476137.309999991</v>
      </c>
      <c r="C109" s="38">
        <f>SUMIF('Retailer Funding Summary '!D:D,'Interest Calculation'!A109,'Retailer Funding Summary '!E:E)</f>
        <v>0</v>
      </c>
      <c r="D109" s="38">
        <f>SUMIF('Retailer Re-Payments'!C:C,'Interest Calculation'!A109,'Retailer Re-Payments'!D:D)</f>
        <v>0</v>
      </c>
      <c r="E109" s="35">
        <f t="shared" si="3"/>
        <v>23476137.309999991</v>
      </c>
      <c r="G109" s="35">
        <f>(E108)*('Interest Rate'!$C$10/365)</f>
        <v>148.68220296333328</v>
      </c>
    </row>
    <row r="110" spans="1:7" x14ac:dyDescent="0.25">
      <c r="A110" s="19">
        <v>44088</v>
      </c>
      <c r="B110" s="35">
        <f t="shared" si="2"/>
        <v>23476137.309999991</v>
      </c>
      <c r="C110" s="38">
        <f>SUMIF('Retailer Funding Summary '!D:D,'Interest Calculation'!A110,'Retailer Funding Summary '!E:E)</f>
        <v>0</v>
      </c>
      <c r="D110" s="38">
        <f>SUMIF('Retailer Re-Payments'!C:C,'Interest Calculation'!A110,'Retailer Re-Payments'!D:D)</f>
        <v>18230.599999999999</v>
      </c>
      <c r="E110" s="35">
        <f t="shared" si="3"/>
        <v>23457906.70999999</v>
      </c>
      <c r="G110" s="35">
        <f>(E109)*('Interest Rate'!$C$10/365)</f>
        <v>148.68220296333328</v>
      </c>
    </row>
    <row r="111" spans="1:7" x14ac:dyDescent="0.25">
      <c r="A111" s="19">
        <v>44089</v>
      </c>
      <c r="B111" s="35">
        <f t="shared" si="2"/>
        <v>23457906.70999999</v>
      </c>
      <c r="C111" s="38">
        <f>SUMIF('Retailer Funding Summary '!D:D,'Interest Calculation'!A111,'Retailer Funding Summary '!E:E)</f>
        <v>0</v>
      </c>
      <c r="D111" s="38">
        <f>SUMIF('Retailer Re-Payments'!C:C,'Interest Calculation'!A111,'Retailer Re-Payments'!D:D)</f>
        <v>143459.63</v>
      </c>
      <c r="E111" s="35">
        <f t="shared" si="3"/>
        <v>23314447.079999991</v>
      </c>
      <c r="G111" s="35">
        <f>(E110)*('Interest Rate'!$C$10/365)</f>
        <v>148.56674249666659</v>
      </c>
    </row>
    <row r="112" spans="1:7" x14ac:dyDescent="0.25">
      <c r="A112" s="19">
        <v>44090</v>
      </c>
      <c r="B112" s="35">
        <f t="shared" si="2"/>
        <v>23314447.079999991</v>
      </c>
      <c r="C112" s="38">
        <f>SUMIF('Retailer Funding Summary '!D:D,'Interest Calculation'!A112,'Retailer Funding Summary '!E:E)</f>
        <v>0</v>
      </c>
      <c r="D112" s="38">
        <f>SUMIF('Retailer Re-Payments'!C:C,'Interest Calculation'!A112,'Retailer Re-Payments'!D:D)</f>
        <v>0</v>
      </c>
      <c r="E112" s="35">
        <f t="shared" si="3"/>
        <v>23314447.079999991</v>
      </c>
      <c r="G112" s="35">
        <f>(E111)*('Interest Rate'!$C$10/365)</f>
        <v>147.65816483999996</v>
      </c>
    </row>
    <row r="113" spans="1:7" x14ac:dyDescent="0.25">
      <c r="A113" s="19">
        <v>44091</v>
      </c>
      <c r="B113" s="35">
        <f t="shared" si="2"/>
        <v>23314447.079999991</v>
      </c>
      <c r="C113" s="38">
        <f>SUMIF('Retailer Funding Summary '!D:D,'Interest Calculation'!A113,'Retailer Funding Summary '!E:E)</f>
        <v>0</v>
      </c>
      <c r="D113" s="38">
        <f>SUMIF('Retailer Re-Payments'!C:C,'Interest Calculation'!A113,'Retailer Re-Payments'!D:D)</f>
        <v>0</v>
      </c>
      <c r="E113" s="35">
        <f t="shared" si="3"/>
        <v>23314447.079999991</v>
      </c>
      <c r="G113" s="35">
        <f>(E112)*('Interest Rate'!$C$10/365)</f>
        <v>147.65816483999996</v>
      </c>
    </row>
    <row r="114" spans="1:7" x14ac:dyDescent="0.25">
      <c r="A114" s="19">
        <v>44092</v>
      </c>
      <c r="B114" s="35">
        <f t="shared" si="2"/>
        <v>23314447.079999991</v>
      </c>
      <c r="C114" s="38">
        <f>SUMIF('Retailer Funding Summary '!D:D,'Interest Calculation'!A114,'Retailer Funding Summary '!E:E)</f>
        <v>0</v>
      </c>
      <c r="D114" s="38">
        <f>SUMIF('Retailer Re-Payments'!C:C,'Interest Calculation'!A114,'Retailer Re-Payments'!D:D)</f>
        <v>0</v>
      </c>
      <c r="E114" s="35">
        <f t="shared" si="3"/>
        <v>23314447.079999991</v>
      </c>
      <c r="G114" s="35">
        <f>(E113)*('Interest Rate'!$C$10/365)</f>
        <v>147.65816483999996</v>
      </c>
    </row>
    <row r="115" spans="1:7" x14ac:dyDescent="0.25">
      <c r="A115" s="3">
        <v>44093</v>
      </c>
      <c r="B115" s="35">
        <f t="shared" si="2"/>
        <v>23314447.079999991</v>
      </c>
      <c r="C115" s="38">
        <f>SUMIF('Retailer Funding Summary '!D:D,'Interest Calculation'!A115,'Retailer Funding Summary '!E:E)</f>
        <v>0</v>
      </c>
      <c r="D115" s="38">
        <f>SUMIF('Retailer Re-Payments'!C:C,'Interest Calculation'!A115,'Retailer Re-Payments'!D:D)</f>
        <v>0</v>
      </c>
      <c r="E115" s="35">
        <f t="shared" si="3"/>
        <v>23314447.079999991</v>
      </c>
      <c r="G115" s="35">
        <f>(E114)*('Interest Rate'!$C$10/365)</f>
        <v>147.65816483999996</v>
      </c>
    </row>
    <row r="116" spans="1:7" x14ac:dyDescent="0.25">
      <c r="A116" s="19">
        <v>44094</v>
      </c>
      <c r="B116" s="35">
        <f t="shared" si="2"/>
        <v>23314447.079999991</v>
      </c>
      <c r="C116" s="38">
        <f>SUMIF('Retailer Funding Summary '!D:D,'Interest Calculation'!A116,'Retailer Funding Summary '!E:E)</f>
        <v>0</v>
      </c>
      <c r="D116" s="38">
        <f>SUMIF('Retailer Re-Payments'!C:C,'Interest Calculation'!A116,'Retailer Re-Payments'!D:D)</f>
        <v>0</v>
      </c>
      <c r="E116" s="35">
        <f t="shared" si="3"/>
        <v>23314447.079999991</v>
      </c>
      <c r="G116" s="35">
        <f>(E115)*('Interest Rate'!$C$10/365)</f>
        <v>147.65816483999996</v>
      </c>
    </row>
    <row r="117" spans="1:7" x14ac:dyDescent="0.25">
      <c r="A117" s="19">
        <v>44095</v>
      </c>
      <c r="B117" s="35">
        <f t="shared" si="2"/>
        <v>23314447.079999991</v>
      </c>
      <c r="C117" s="38">
        <f>SUMIF('Retailer Funding Summary '!D:D,'Interest Calculation'!A117,'Retailer Funding Summary '!E:E)</f>
        <v>0</v>
      </c>
      <c r="D117" s="38">
        <f>SUMIF('Retailer Re-Payments'!C:C,'Interest Calculation'!A117,'Retailer Re-Payments'!D:D)</f>
        <v>295972.53999999998</v>
      </c>
      <c r="E117" s="35">
        <f t="shared" si="3"/>
        <v>23018474.539999992</v>
      </c>
      <c r="G117" s="35">
        <f>(E116)*('Interest Rate'!$C$10/365)</f>
        <v>147.65816483999996</v>
      </c>
    </row>
    <row r="118" spans="1:7" x14ac:dyDescent="0.25">
      <c r="A118" s="19">
        <v>44096</v>
      </c>
      <c r="B118" s="35">
        <f t="shared" si="2"/>
        <v>23018474.539999992</v>
      </c>
      <c r="C118" s="38">
        <f>SUMIF('Retailer Funding Summary '!D:D,'Interest Calculation'!A118,'Retailer Funding Summary '!E:E)</f>
        <v>0</v>
      </c>
      <c r="D118" s="38">
        <f>SUMIF('Retailer Re-Payments'!C:C,'Interest Calculation'!A118,'Retailer Re-Payments'!D:D)</f>
        <v>7554.61</v>
      </c>
      <c r="E118" s="35">
        <f t="shared" si="3"/>
        <v>23010919.929999992</v>
      </c>
      <c r="G118" s="35">
        <f>(E117)*('Interest Rate'!$C$10/365)</f>
        <v>145.78367208666663</v>
      </c>
    </row>
    <row r="119" spans="1:7" x14ac:dyDescent="0.25">
      <c r="A119" s="19">
        <v>44097</v>
      </c>
      <c r="B119" s="35">
        <f t="shared" si="2"/>
        <v>23010919.929999992</v>
      </c>
      <c r="C119" s="38">
        <f>SUMIF('Retailer Funding Summary '!D:D,'Interest Calculation'!A119,'Retailer Funding Summary '!E:E)</f>
        <v>0</v>
      </c>
      <c r="D119" s="38">
        <f>SUMIF('Retailer Re-Payments'!C:C,'Interest Calculation'!A119,'Retailer Re-Payments'!D:D)</f>
        <v>0</v>
      </c>
      <c r="E119" s="35">
        <f t="shared" si="3"/>
        <v>23010919.929999992</v>
      </c>
      <c r="G119" s="35">
        <f>(E118)*('Interest Rate'!$C$10/365)</f>
        <v>145.73582622333328</v>
      </c>
    </row>
    <row r="120" spans="1:7" x14ac:dyDescent="0.25">
      <c r="A120" s="19">
        <v>44098</v>
      </c>
      <c r="B120" s="35">
        <f t="shared" si="2"/>
        <v>23010919.929999992</v>
      </c>
      <c r="C120" s="38">
        <f>SUMIF('Retailer Funding Summary '!D:D,'Interest Calculation'!A120,'Retailer Funding Summary '!E:E)</f>
        <v>0</v>
      </c>
      <c r="D120" s="38">
        <f>SUMIF('Retailer Re-Payments'!C:C,'Interest Calculation'!A120,'Retailer Re-Payments'!D:D)</f>
        <v>878803.01</v>
      </c>
      <c r="E120" s="35">
        <f t="shared" si="3"/>
        <v>22132116.919999991</v>
      </c>
      <c r="G120" s="35">
        <f>(E119)*('Interest Rate'!$C$10/365)</f>
        <v>145.73582622333328</v>
      </c>
    </row>
    <row r="121" spans="1:7" x14ac:dyDescent="0.25">
      <c r="A121" s="3">
        <v>44099</v>
      </c>
      <c r="B121" s="35">
        <f t="shared" si="2"/>
        <v>22132116.919999991</v>
      </c>
      <c r="C121" s="38">
        <f>SUMIF('Retailer Funding Summary '!D:D,'Interest Calculation'!A121,'Retailer Funding Summary '!E:E)</f>
        <v>0</v>
      </c>
      <c r="D121" s="38">
        <f>SUMIF('Retailer Re-Payments'!C:C,'Interest Calculation'!A121,'Retailer Re-Payments'!D:D)</f>
        <v>0</v>
      </c>
      <c r="E121" s="35">
        <f t="shared" si="3"/>
        <v>22132116.919999991</v>
      </c>
      <c r="G121" s="35">
        <f>(E120)*('Interest Rate'!$C$10/365)</f>
        <v>140.1700738266666</v>
      </c>
    </row>
    <row r="122" spans="1:7" x14ac:dyDescent="0.25">
      <c r="A122" s="19">
        <v>44100</v>
      </c>
      <c r="B122" s="35">
        <f t="shared" si="2"/>
        <v>22132116.919999991</v>
      </c>
      <c r="C122" s="38">
        <f>SUMIF('Retailer Funding Summary '!D:D,'Interest Calculation'!A122,'Retailer Funding Summary '!E:E)</f>
        <v>0</v>
      </c>
      <c r="D122" s="38">
        <f>SUMIF('Retailer Re-Payments'!C:C,'Interest Calculation'!A122,'Retailer Re-Payments'!D:D)</f>
        <v>0</v>
      </c>
      <c r="E122" s="35">
        <f t="shared" si="3"/>
        <v>22132116.919999991</v>
      </c>
      <c r="G122" s="35">
        <f>(E121)*('Interest Rate'!$C$10/365)</f>
        <v>140.1700738266666</v>
      </c>
    </row>
    <row r="123" spans="1:7" x14ac:dyDescent="0.25">
      <c r="A123" s="19">
        <v>44101</v>
      </c>
      <c r="B123" s="35">
        <f t="shared" si="2"/>
        <v>22132116.919999991</v>
      </c>
      <c r="C123" s="38">
        <f>SUMIF('Retailer Funding Summary '!D:D,'Interest Calculation'!A123,'Retailer Funding Summary '!E:E)</f>
        <v>0</v>
      </c>
      <c r="D123" s="38">
        <f>SUMIF('Retailer Re-Payments'!C:C,'Interest Calculation'!A123,'Retailer Re-Payments'!D:D)</f>
        <v>0</v>
      </c>
      <c r="E123" s="35">
        <f t="shared" si="3"/>
        <v>22132116.919999991</v>
      </c>
      <c r="G123" s="35">
        <f>(E122)*('Interest Rate'!$C$10/365)</f>
        <v>140.1700738266666</v>
      </c>
    </row>
    <row r="124" spans="1:7" x14ac:dyDescent="0.25">
      <c r="A124" s="19">
        <v>44102</v>
      </c>
      <c r="B124" s="35">
        <f t="shared" si="2"/>
        <v>22132116.919999991</v>
      </c>
      <c r="C124" s="38">
        <f>SUMIF('Retailer Funding Summary '!D:D,'Interest Calculation'!A124,'Retailer Funding Summary '!E:E)</f>
        <v>0</v>
      </c>
      <c r="D124" s="38">
        <f>SUMIF('Retailer Re-Payments'!C:C,'Interest Calculation'!A124,'Retailer Re-Payments'!D:D)</f>
        <v>0</v>
      </c>
      <c r="E124" s="35">
        <f t="shared" si="3"/>
        <v>22132116.919999991</v>
      </c>
      <c r="G124" s="35">
        <f>(E123)*('Interest Rate'!$C$10/365)</f>
        <v>140.1700738266666</v>
      </c>
    </row>
    <row r="125" spans="1:7" x14ac:dyDescent="0.25">
      <c r="A125" s="19">
        <v>44103</v>
      </c>
      <c r="B125" s="35">
        <f t="shared" si="2"/>
        <v>22132116.919999991</v>
      </c>
      <c r="C125" s="38">
        <f>SUMIF('Retailer Funding Summary '!D:D,'Interest Calculation'!A125,'Retailer Funding Summary '!E:E)</f>
        <v>0</v>
      </c>
      <c r="D125" s="38">
        <f>SUMIF('Retailer Re-Payments'!C:C,'Interest Calculation'!A125,'Retailer Re-Payments'!D:D)</f>
        <v>5790.7300000000005</v>
      </c>
      <c r="E125" s="35">
        <f t="shared" si="3"/>
        <v>22126326.18999999</v>
      </c>
      <c r="G125" s="35">
        <f>(E124)*('Interest Rate'!$C$10/365)</f>
        <v>140.1700738266666</v>
      </c>
    </row>
    <row r="126" spans="1:7" x14ac:dyDescent="0.25">
      <c r="A126" s="19">
        <v>44104</v>
      </c>
      <c r="B126" s="35">
        <f t="shared" si="2"/>
        <v>22126326.18999999</v>
      </c>
      <c r="C126" s="38">
        <f>SUMIF('Retailer Funding Summary '!D:D,'Interest Calculation'!A126,'Retailer Funding Summary '!E:E)</f>
        <v>0</v>
      </c>
      <c r="D126" s="38">
        <f>SUMIF('Retailer Re-Payments'!C:C,'Interest Calculation'!A126,'Retailer Re-Payments'!D:D)</f>
        <v>3336971.38</v>
      </c>
      <c r="E126" s="35">
        <f t="shared" si="3"/>
        <v>18789354.809999991</v>
      </c>
      <c r="G126" s="35">
        <f>(E125)*('Interest Rate'!$C$10/365)</f>
        <v>140.13339920333328</v>
      </c>
    </row>
    <row r="127" spans="1:7" x14ac:dyDescent="0.25">
      <c r="A127" s="3">
        <v>44105</v>
      </c>
      <c r="B127" s="35">
        <f t="shared" si="2"/>
        <v>18789354.809999991</v>
      </c>
      <c r="C127" s="38">
        <f>SUMIF('Retailer Funding Summary '!D:D,'Interest Calculation'!A127,'Retailer Funding Summary '!E:E)</f>
        <v>0</v>
      </c>
      <c r="D127" s="38">
        <f>SUMIF('Retailer Re-Payments'!C:C,'Interest Calculation'!A127,'Retailer Re-Payments'!D:D)</f>
        <v>77606</v>
      </c>
      <c r="E127" s="35">
        <f t="shared" si="3"/>
        <v>18711748.809999991</v>
      </c>
      <c r="G127" s="35">
        <f>(E126)*('Interest Rate'!$C$10/365)</f>
        <v>118.99924712999994</v>
      </c>
    </row>
    <row r="128" spans="1:7" x14ac:dyDescent="0.25">
      <c r="A128" s="19">
        <v>44106</v>
      </c>
      <c r="B128" s="35">
        <f t="shared" si="2"/>
        <v>18711748.809999991</v>
      </c>
      <c r="C128" s="38">
        <f>SUMIF('Retailer Funding Summary '!D:D,'Interest Calculation'!A128,'Retailer Funding Summary '!E:E)</f>
        <v>0</v>
      </c>
      <c r="D128" s="38">
        <f>SUMIF('Retailer Re-Payments'!C:C,'Interest Calculation'!A128,'Retailer Re-Payments'!D:D)</f>
        <v>0</v>
      </c>
      <c r="E128" s="35">
        <f t="shared" si="3"/>
        <v>18711748.809999991</v>
      </c>
      <c r="G128" s="35">
        <f>(E127)*('Interest Rate'!$C$10/365)</f>
        <v>118.50774246333327</v>
      </c>
    </row>
    <row r="129" spans="1:7" x14ac:dyDescent="0.25">
      <c r="A129" s="19">
        <v>44107</v>
      </c>
      <c r="B129" s="35">
        <f t="shared" si="2"/>
        <v>18711748.809999991</v>
      </c>
      <c r="C129" s="38">
        <f>SUMIF('Retailer Funding Summary '!D:D,'Interest Calculation'!A129,'Retailer Funding Summary '!E:E)</f>
        <v>0</v>
      </c>
      <c r="D129" s="38">
        <f>SUMIF('Retailer Re-Payments'!C:C,'Interest Calculation'!A129,'Retailer Re-Payments'!D:D)</f>
        <v>0</v>
      </c>
      <c r="E129" s="35">
        <f t="shared" si="3"/>
        <v>18711748.809999991</v>
      </c>
      <c r="G129" s="35">
        <f>(E128)*('Interest Rate'!$C$10/365)</f>
        <v>118.50774246333327</v>
      </c>
    </row>
    <row r="130" spans="1:7" x14ac:dyDescent="0.25">
      <c r="A130" s="19">
        <v>44108</v>
      </c>
      <c r="B130" s="35">
        <f t="shared" si="2"/>
        <v>18711748.809999991</v>
      </c>
      <c r="C130" s="38">
        <f>SUMIF('Retailer Funding Summary '!D:D,'Interest Calculation'!A130,'Retailer Funding Summary '!E:E)</f>
        <v>0</v>
      </c>
      <c r="D130" s="38">
        <f>SUMIF('Retailer Re-Payments'!C:C,'Interest Calculation'!A130,'Retailer Re-Payments'!D:D)</f>
        <v>0</v>
      </c>
      <c r="E130" s="35">
        <f t="shared" si="3"/>
        <v>18711748.809999991</v>
      </c>
      <c r="G130" s="35">
        <f>(E129)*('Interest Rate'!$C$10/365)</f>
        <v>118.50774246333327</v>
      </c>
    </row>
    <row r="131" spans="1:7" x14ac:dyDescent="0.25">
      <c r="A131" s="19">
        <v>44109</v>
      </c>
      <c r="B131" s="35">
        <f t="shared" si="2"/>
        <v>18711748.809999991</v>
      </c>
      <c r="C131" s="38">
        <f>SUMIF('Retailer Funding Summary '!D:D,'Interest Calculation'!A131,'Retailer Funding Summary '!E:E)</f>
        <v>0</v>
      </c>
      <c r="D131" s="38">
        <f>SUMIF('Retailer Re-Payments'!C:C,'Interest Calculation'!A131,'Retailer Re-Payments'!D:D)</f>
        <v>0</v>
      </c>
      <c r="E131" s="35">
        <f t="shared" si="3"/>
        <v>18711748.809999991</v>
      </c>
      <c r="G131" s="35">
        <f>(E130)*('Interest Rate'!$C$10/365)</f>
        <v>118.50774246333327</v>
      </c>
    </row>
    <row r="132" spans="1:7" x14ac:dyDescent="0.25">
      <c r="A132" s="19">
        <v>44110</v>
      </c>
      <c r="B132" s="35">
        <f t="shared" si="2"/>
        <v>18711748.809999991</v>
      </c>
      <c r="C132" s="38">
        <f>SUMIF('Retailer Funding Summary '!D:D,'Interest Calculation'!A132,'Retailer Funding Summary '!E:E)</f>
        <v>0</v>
      </c>
      <c r="D132" s="38">
        <f>SUMIF('Retailer Re-Payments'!C:C,'Interest Calculation'!A132,'Retailer Re-Payments'!D:D)</f>
        <v>0</v>
      </c>
      <c r="E132" s="35">
        <f t="shared" si="3"/>
        <v>18711748.809999991</v>
      </c>
      <c r="G132" s="35">
        <f>(E131)*('Interest Rate'!$C$10/365)</f>
        <v>118.50774246333327</v>
      </c>
    </row>
    <row r="133" spans="1:7" x14ac:dyDescent="0.25">
      <c r="A133" s="3">
        <v>44111</v>
      </c>
      <c r="B133" s="35">
        <f t="shared" si="2"/>
        <v>18711748.809999991</v>
      </c>
      <c r="C133" s="38">
        <f>SUMIF('Retailer Funding Summary '!D:D,'Interest Calculation'!A133,'Retailer Funding Summary '!E:E)</f>
        <v>0</v>
      </c>
      <c r="D133" s="38">
        <f>SUMIF('Retailer Re-Payments'!C:C,'Interest Calculation'!A133,'Retailer Re-Payments'!D:D)</f>
        <v>0</v>
      </c>
      <c r="E133" s="35">
        <f t="shared" si="3"/>
        <v>18711748.809999991</v>
      </c>
      <c r="G133" s="35">
        <f>(E132)*('Interest Rate'!$C$10/365)</f>
        <v>118.50774246333327</v>
      </c>
    </row>
    <row r="134" spans="1:7" x14ac:dyDescent="0.25">
      <c r="A134" s="19">
        <v>44112</v>
      </c>
      <c r="B134" s="35">
        <f t="shared" si="2"/>
        <v>18711748.809999991</v>
      </c>
      <c r="C134" s="38">
        <f>SUMIF('Retailer Funding Summary '!D:D,'Interest Calculation'!A134,'Retailer Funding Summary '!E:E)</f>
        <v>0</v>
      </c>
      <c r="D134" s="38">
        <f>SUMIF('Retailer Re-Payments'!C:C,'Interest Calculation'!A134,'Retailer Re-Payments'!D:D)</f>
        <v>5677</v>
      </c>
      <c r="E134" s="35">
        <f t="shared" si="3"/>
        <v>18706071.809999991</v>
      </c>
      <c r="G134" s="35">
        <f>(E133)*('Interest Rate'!$C$10/365)</f>
        <v>118.50774246333327</v>
      </c>
    </row>
    <row r="135" spans="1:7" x14ac:dyDescent="0.25">
      <c r="A135" s="19">
        <v>44113</v>
      </c>
      <c r="B135" s="35">
        <f t="shared" si="2"/>
        <v>18706071.809999991</v>
      </c>
      <c r="C135" s="38">
        <f>SUMIF('Retailer Funding Summary '!D:D,'Interest Calculation'!A135,'Retailer Funding Summary '!E:E)</f>
        <v>0</v>
      </c>
      <c r="D135" s="38">
        <f>SUMIF('Retailer Re-Payments'!C:C,'Interest Calculation'!A135,'Retailer Re-Payments'!D:D)</f>
        <v>0</v>
      </c>
      <c r="E135" s="35">
        <f t="shared" si="3"/>
        <v>18706071.809999991</v>
      </c>
      <c r="G135" s="35">
        <f>(E134)*('Interest Rate'!$C$10/365)</f>
        <v>118.47178812999995</v>
      </c>
    </row>
    <row r="136" spans="1:7" x14ac:dyDescent="0.25">
      <c r="A136" s="19">
        <v>44114</v>
      </c>
      <c r="B136" s="35">
        <f t="shared" si="2"/>
        <v>18706071.809999991</v>
      </c>
      <c r="C136" s="38">
        <f>SUMIF('Retailer Funding Summary '!D:D,'Interest Calculation'!A136,'Retailer Funding Summary '!E:E)</f>
        <v>0</v>
      </c>
      <c r="D136" s="38">
        <f>SUMIF('Retailer Re-Payments'!C:C,'Interest Calculation'!A136,'Retailer Re-Payments'!D:D)</f>
        <v>0</v>
      </c>
      <c r="E136" s="35">
        <f t="shared" si="3"/>
        <v>18706071.809999991</v>
      </c>
      <c r="G136" s="35">
        <f>(E135)*('Interest Rate'!$C$10/365)</f>
        <v>118.47178812999995</v>
      </c>
    </row>
    <row r="137" spans="1:7" x14ac:dyDescent="0.25">
      <c r="A137" s="19">
        <v>44115</v>
      </c>
      <c r="B137" s="35">
        <f t="shared" ref="B137:B200" si="4">E136</f>
        <v>18706071.809999991</v>
      </c>
      <c r="C137" s="38">
        <f>SUMIF('Retailer Funding Summary '!D:D,'Interest Calculation'!A137,'Retailer Funding Summary '!E:E)</f>
        <v>0</v>
      </c>
      <c r="D137" s="38">
        <f>SUMIF('Retailer Re-Payments'!C:C,'Interest Calculation'!A137,'Retailer Re-Payments'!D:D)</f>
        <v>0</v>
      </c>
      <c r="E137" s="35">
        <f t="shared" ref="E137:E200" si="5">E136+C137-D137</f>
        <v>18706071.809999991</v>
      </c>
      <c r="G137" s="35">
        <f>(E136)*('Interest Rate'!$C$10/365)</f>
        <v>118.47178812999995</v>
      </c>
    </row>
    <row r="138" spans="1:7" x14ac:dyDescent="0.25">
      <c r="A138" s="19">
        <v>44116</v>
      </c>
      <c r="B138" s="35">
        <f t="shared" si="4"/>
        <v>18706071.809999991</v>
      </c>
      <c r="C138" s="38">
        <f>SUMIF('Retailer Funding Summary '!D:D,'Interest Calculation'!A138,'Retailer Funding Summary '!E:E)</f>
        <v>0</v>
      </c>
      <c r="D138" s="38">
        <f>SUMIF('Retailer Re-Payments'!C:C,'Interest Calculation'!A138,'Retailer Re-Payments'!D:D)</f>
        <v>0</v>
      </c>
      <c r="E138" s="35">
        <f t="shared" si="5"/>
        <v>18706071.809999991</v>
      </c>
      <c r="G138" s="35">
        <f>(E137)*('Interest Rate'!$C$10/365)</f>
        <v>118.47178812999995</v>
      </c>
    </row>
    <row r="139" spans="1:7" x14ac:dyDescent="0.25">
      <c r="A139" s="3">
        <v>44117</v>
      </c>
      <c r="B139" s="35">
        <f t="shared" si="4"/>
        <v>18706071.809999991</v>
      </c>
      <c r="C139" s="38">
        <f>SUMIF('Retailer Funding Summary '!D:D,'Interest Calculation'!A139,'Retailer Funding Summary '!E:E)</f>
        <v>0</v>
      </c>
      <c r="D139" s="38">
        <f>SUMIF('Retailer Re-Payments'!C:C,'Interest Calculation'!A139,'Retailer Re-Payments'!D:D)</f>
        <v>0</v>
      </c>
      <c r="E139" s="35">
        <f t="shared" si="5"/>
        <v>18706071.809999991</v>
      </c>
      <c r="G139" s="35">
        <f>(E138)*('Interest Rate'!$C$10/365)</f>
        <v>118.47178812999995</v>
      </c>
    </row>
    <row r="140" spans="1:7" x14ac:dyDescent="0.25">
      <c r="A140" s="19">
        <v>44118</v>
      </c>
      <c r="B140" s="35">
        <f t="shared" si="4"/>
        <v>18706071.809999991</v>
      </c>
      <c r="C140" s="38">
        <f>SUMIF('Retailer Funding Summary '!D:D,'Interest Calculation'!A140,'Retailer Funding Summary '!E:E)</f>
        <v>0</v>
      </c>
      <c r="D140" s="38">
        <f>SUMIF('Retailer Re-Payments'!C:C,'Interest Calculation'!A140,'Retailer Re-Payments'!D:D)</f>
        <v>15139.02</v>
      </c>
      <c r="E140" s="35">
        <f t="shared" si="5"/>
        <v>18690932.789999992</v>
      </c>
      <c r="G140" s="35">
        <f>(E139)*('Interest Rate'!$C$10/365)</f>
        <v>118.47178812999995</v>
      </c>
    </row>
    <row r="141" spans="1:7" x14ac:dyDescent="0.25">
      <c r="A141" s="19">
        <v>44119</v>
      </c>
      <c r="B141" s="35">
        <f t="shared" si="4"/>
        <v>18690932.789999992</v>
      </c>
      <c r="C141" s="38">
        <f>SUMIF('Retailer Funding Summary '!D:D,'Interest Calculation'!A141,'Retailer Funding Summary '!E:E)</f>
        <v>0</v>
      </c>
      <c r="D141" s="38">
        <f>SUMIF('Retailer Re-Payments'!C:C,'Interest Calculation'!A141,'Retailer Re-Payments'!D:D)</f>
        <v>8595.57</v>
      </c>
      <c r="E141" s="35">
        <f t="shared" si="5"/>
        <v>18682337.219999991</v>
      </c>
      <c r="G141" s="35">
        <f>(E140)*('Interest Rate'!$C$10/365)</f>
        <v>118.37590766999995</v>
      </c>
    </row>
    <row r="142" spans="1:7" x14ac:dyDescent="0.25">
      <c r="A142" s="19">
        <v>44120</v>
      </c>
      <c r="B142" s="35">
        <f t="shared" si="4"/>
        <v>18682337.219999991</v>
      </c>
      <c r="C142" s="38">
        <f>SUMIF('Retailer Funding Summary '!D:D,'Interest Calculation'!A142,'Retailer Funding Summary '!E:E)</f>
        <v>0</v>
      </c>
      <c r="D142" s="38">
        <f>SUMIF('Retailer Re-Payments'!C:C,'Interest Calculation'!A142,'Retailer Re-Payments'!D:D)</f>
        <v>163136.53</v>
      </c>
      <c r="E142" s="35">
        <f t="shared" si="5"/>
        <v>18519200.68999999</v>
      </c>
      <c r="G142" s="35">
        <f>(E141)*('Interest Rate'!$C$10/365)</f>
        <v>118.32146905999994</v>
      </c>
    </row>
    <row r="143" spans="1:7" x14ac:dyDescent="0.25">
      <c r="A143" s="19">
        <v>44121</v>
      </c>
      <c r="B143" s="35">
        <f t="shared" si="4"/>
        <v>18519200.68999999</v>
      </c>
      <c r="C143" s="38">
        <f>SUMIF('Retailer Funding Summary '!D:D,'Interest Calculation'!A143,'Retailer Funding Summary '!E:E)</f>
        <v>0</v>
      </c>
      <c r="D143" s="38">
        <f>SUMIF('Retailer Re-Payments'!C:C,'Interest Calculation'!A143,'Retailer Re-Payments'!D:D)</f>
        <v>0</v>
      </c>
      <c r="E143" s="35">
        <f t="shared" si="5"/>
        <v>18519200.68999999</v>
      </c>
      <c r="G143" s="35">
        <f>(E142)*('Interest Rate'!$C$10/365)</f>
        <v>117.2882710366666</v>
      </c>
    </row>
    <row r="144" spans="1:7" x14ac:dyDescent="0.25">
      <c r="A144" s="19">
        <v>44122</v>
      </c>
      <c r="B144" s="35">
        <f t="shared" si="4"/>
        <v>18519200.68999999</v>
      </c>
      <c r="C144" s="38">
        <f>SUMIF('Retailer Funding Summary '!D:D,'Interest Calculation'!A144,'Retailer Funding Summary '!E:E)</f>
        <v>0</v>
      </c>
      <c r="D144" s="38">
        <f>SUMIF('Retailer Re-Payments'!C:C,'Interest Calculation'!A144,'Retailer Re-Payments'!D:D)</f>
        <v>0</v>
      </c>
      <c r="E144" s="35">
        <f t="shared" si="5"/>
        <v>18519200.68999999</v>
      </c>
      <c r="G144" s="35">
        <f>(E143)*('Interest Rate'!$C$10/365)</f>
        <v>117.2882710366666</v>
      </c>
    </row>
    <row r="145" spans="1:7" x14ac:dyDescent="0.25">
      <c r="A145" s="3">
        <v>44123</v>
      </c>
      <c r="B145" s="35">
        <f t="shared" si="4"/>
        <v>18519200.68999999</v>
      </c>
      <c r="C145" s="38">
        <f>SUMIF('Retailer Funding Summary '!D:D,'Interest Calculation'!A145,'Retailer Funding Summary '!E:E)</f>
        <v>0</v>
      </c>
      <c r="D145" s="38">
        <f>SUMIF('Retailer Re-Payments'!C:C,'Interest Calculation'!A145,'Retailer Re-Payments'!D:D)</f>
        <v>0</v>
      </c>
      <c r="E145" s="35">
        <f t="shared" si="5"/>
        <v>18519200.68999999</v>
      </c>
      <c r="G145" s="35">
        <f>(E144)*('Interest Rate'!$C$10/365)</f>
        <v>117.2882710366666</v>
      </c>
    </row>
    <row r="146" spans="1:7" x14ac:dyDescent="0.25">
      <c r="A146" s="19">
        <v>44124</v>
      </c>
      <c r="B146" s="35">
        <f t="shared" si="4"/>
        <v>18519200.68999999</v>
      </c>
      <c r="C146" s="38">
        <f>SUMIF('Retailer Funding Summary '!D:D,'Interest Calculation'!A146,'Retailer Funding Summary '!E:E)</f>
        <v>0</v>
      </c>
      <c r="D146" s="38">
        <f>SUMIF('Retailer Re-Payments'!C:C,'Interest Calculation'!A146,'Retailer Re-Payments'!D:D)</f>
        <v>147470.54999999999</v>
      </c>
      <c r="E146" s="35">
        <f t="shared" si="5"/>
        <v>18371730.139999989</v>
      </c>
      <c r="G146" s="35">
        <f>(E145)*('Interest Rate'!$C$10/365)</f>
        <v>117.2882710366666</v>
      </c>
    </row>
    <row r="147" spans="1:7" x14ac:dyDescent="0.25">
      <c r="A147" s="19">
        <v>44125</v>
      </c>
      <c r="B147" s="35">
        <f t="shared" si="4"/>
        <v>18371730.139999989</v>
      </c>
      <c r="C147" s="38">
        <f>SUMIF('Retailer Funding Summary '!D:D,'Interest Calculation'!A147,'Retailer Funding Summary '!E:E)</f>
        <v>0</v>
      </c>
      <c r="D147" s="38">
        <f>SUMIF('Retailer Re-Payments'!C:C,'Interest Calculation'!A147,'Retailer Re-Payments'!D:D)</f>
        <v>0</v>
      </c>
      <c r="E147" s="35">
        <f t="shared" si="5"/>
        <v>18371730.139999989</v>
      </c>
      <c r="G147" s="35">
        <f>(E146)*('Interest Rate'!$C$10/365)</f>
        <v>116.3542908866666</v>
      </c>
    </row>
    <row r="148" spans="1:7" x14ac:dyDescent="0.25">
      <c r="A148" s="19">
        <v>44126</v>
      </c>
      <c r="B148" s="35">
        <f t="shared" si="4"/>
        <v>18371730.139999989</v>
      </c>
      <c r="C148" s="38">
        <f>SUMIF('Retailer Funding Summary '!D:D,'Interest Calculation'!A148,'Retailer Funding Summary '!E:E)</f>
        <v>0</v>
      </c>
      <c r="D148" s="38">
        <f>SUMIF('Retailer Re-Payments'!C:C,'Interest Calculation'!A148,'Retailer Re-Payments'!D:D)</f>
        <v>1334912.1599999999</v>
      </c>
      <c r="E148" s="35">
        <f t="shared" si="5"/>
        <v>17036817.979999989</v>
      </c>
      <c r="G148" s="35">
        <f>(E147)*('Interest Rate'!$C$15/365)</f>
        <v>70.424965536666619</v>
      </c>
    </row>
    <row r="149" spans="1:7" x14ac:dyDescent="0.25">
      <c r="A149" s="19">
        <v>44127</v>
      </c>
      <c r="B149" s="35">
        <f t="shared" si="4"/>
        <v>17036817.979999989</v>
      </c>
      <c r="C149" s="38">
        <f>SUMIF('Retailer Funding Summary '!D:D,'Interest Calculation'!A149,'Retailer Funding Summary '!E:E)</f>
        <v>0</v>
      </c>
      <c r="D149" s="38">
        <f>SUMIF('Retailer Re-Payments'!C:C,'Interest Calculation'!A149,'Retailer Re-Payments'!D:D)</f>
        <v>0</v>
      </c>
      <c r="E149" s="35">
        <f t="shared" si="5"/>
        <v>17036817.979999989</v>
      </c>
      <c r="G149" s="35">
        <f>(E148)*('Interest Rate'!$C$15/365)</f>
        <v>65.307802256666619</v>
      </c>
    </row>
    <row r="150" spans="1:7" x14ac:dyDescent="0.25">
      <c r="A150" s="19">
        <v>44128</v>
      </c>
      <c r="B150" s="35">
        <f t="shared" si="4"/>
        <v>17036817.979999989</v>
      </c>
      <c r="C150" s="38">
        <f>SUMIF('Retailer Funding Summary '!D:D,'Interest Calculation'!A150,'Retailer Funding Summary '!E:E)</f>
        <v>0</v>
      </c>
      <c r="D150" s="38">
        <f>SUMIF('Retailer Re-Payments'!C:C,'Interest Calculation'!A150,'Retailer Re-Payments'!D:D)</f>
        <v>0</v>
      </c>
      <c r="E150" s="35">
        <f t="shared" si="5"/>
        <v>17036817.979999989</v>
      </c>
      <c r="G150" s="35">
        <f>(E149)*('Interest Rate'!$C$15/365)</f>
        <v>65.307802256666619</v>
      </c>
    </row>
    <row r="151" spans="1:7" x14ac:dyDescent="0.25">
      <c r="A151" s="3">
        <v>44129</v>
      </c>
      <c r="B151" s="35">
        <f t="shared" si="4"/>
        <v>17036817.979999989</v>
      </c>
      <c r="C151" s="38">
        <f>SUMIF('Retailer Funding Summary '!D:D,'Interest Calculation'!A151,'Retailer Funding Summary '!E:E)</f>
        <v>0</v>
      </c>
      <c r="D151" s="38">
        <f>SUMIF('Retailer Re-Payments'!C:C,'Interest Calculation'!A151,'Retailer Re-Payments'!D:D)</f>
        <v>0</v>
      </c>
      <c r="E151" s="35">
        <f t="shared" si="5"/>
        <v>17036817.979999989</v>
      </c>
      <c r="G151" s="35">
        <f>(E150)*('Interest Rate'!$C$15/365)</f>
        <v>65.307802256666619</v>
      </c>
    </row>
    <row r="152" spans="1:7" x14ac:dyDescent="0.25">
      <c r="A152" s="19">
        <v>44130</v>
      </c>
      <c r="B152" s="35">
        <f t="shared" si="4"/>
        <v>17036817.979999989</v>
      </c>
      <c r="C152" s="38">
        <f>SUMIF('Retailer Funding Summary '!D:D,'Interest Calculation'!A152,'Retailer Funding Summary '!E:E)</f>
        <v>0</v>
      </c>
      <c r="D152" s="38">
        <f>SUMIF('Retailer Re-Payments'!C:C,'Interest Calculation'!A152,'Retailer Re-Payments'!D:D)</f>
        <v>0</v>
      </c>
      <c r="E152" s="35">
        <f t="shared" si="5"/>
        <v>17036817.979999989</v>
      </c>
      <c r="G152" s="35">
        <f>(E151)*('Interest Rate'!$C$15/365)</f>
        <v>65.307802256666619</v>
      </c>
    </row>
    <row r="153" spans="1:7" x14ac:dyDescent="0.25">
      <c r="A153" s="19">
        <v>44131</v>
      </c>
      <c r="B153" s="35">
        <f t="shared" si="4"/>
        <v>17036817.979999989</v>
      </c>
      <c r="C153" s="38">
        <f>SUMIF('Retailer Funding Summary '!D:D,'Interest Calculation'!A153,'Retailer Funding Summary '!E:E)</f>
        <v>0</v>
      </c>
      <c r="D153" s="38">
        <f>SUMIF('Retailer Re-Payments'!C:C,'Interest Calculation'!A153,'Retailer Re-Payments'!D:D)</f>
        <v>0</v>
      </c>
      <c r="E153" s="35">
        <f t="shared" si="5"/>
        <v>17036817.979999989</v>
      </c>
      <c r="G153" s="35">
        <f>(E152)*('Interest Rate'!$C$15/365)</f>
        <v>65.307802256666619</v>
      </c>
    </row>
    <row r="154" spans="1:7" x14ac:dyDescent="0.25">
      <c r="A154" s="19">
        <v>44132</v>
      </c>
      <c r="B154" s="35">
        <f t="shared" si="4"/>
        <v>17036817.979999989</v>
      </c>
      <c r="C154" s="38">
        <f>SUMIF('Retailer Funding Summary '!D:D,'Interest Calculation'!A154,'Retailer Funding Summary '!E:E)</f>
        <v>0</v>
      </c>
      <c r="D154" s="38">
        <f>SUMIF('Retailer Re-Payments'!C:C,'Interest Calculation'!A154,'Retailer Re-Payments'!D:D)</f>
        <v>2321.02</v>
      </c>
      <c r="E154" s="35">
        <f t="shared" si="5"/>
        <v>17034496.95999999</v>
      </c>
      <c r="G154" s="35">
        <f>(E153)*('Interest Rate'!$C$15/365)</f>
        <v>65.307802256666619</v>
      </c>
    </row>
    <row r="155" spans="1:7" x14ac:dyDescent="0.25">
      <c r="A155" s="19">
        <v>44133</v>
      </c>
      <c r="B155" s="35">
        <f t="shared" si="4"/>
        <v>17034496.95999999</v>
      </c>
      <c r="C155" s="38">
        <f>SUMIF('Retailer Funding Summary '!D:D,'Interest Calculation'!A155,'Retailer Funding Summary '!E:E)</f>
        <v>0</v>
      </c>
      <c r="D155" s="38">
        <f>SUMIF('Retailer Re-Payments'!C:C,'Interest Calculation'!A155,'Retailer Re-Payments'!D:D)</f>
        <v>0</v>
      </c>
      <c r="E155" s="35">
        <f t="shared" si="5"/>
        <v>17034496.95999999</v>
      </c>
      <c r="G155" s="35">
        <f>(E154)*('Interest Rate'!$C$15/365)</f>
        <v>65.298905013333282</v>
      </c>
    </row>
    <row r="156" spans="1:7" x14ac:dyDescent="0.25">
      <c r="A156" s="19">
        <v>44134</v>
      </c>
      <c r="B156" s="35">
        <f t="shared" si="4"/>
        <v>17034496.95999999</v>
      </c>
      <c r="C156" s="38">
        <f>SUMIF('Retailer Funding Summary '!D:D,'Interest Calculation'!A156,'Retailer Funding Summary '!E:E)</f>
        <v>0</v>
      </c>
      <c r="D156" s="38">
        <f>SUMIF('Retailer Re-Payments'!C:C,'Interest Calculation'!A156,'Retailer Re-Payments'!D:D)</f>
        <v>91786.36</v>
      </c>
      <c r="E156" s="35">
        <f t="shared" si="5"/>
        <v>16942710.59999999</v>
      </c>
      <c r="G156" s="35">
        <f>(E155)*('Interest Rate'!$C$15/365)</f>
        <v>65.298905013333282</v>
      </c>
    </row>
    <row r="157" spans="1:7" x14ac:dyDescent="0.25">
      <c r="A157" s="3">
        <v>44135</v>
      </c>
      <c r="B157" s="35">
        <f t="shared" si="4"/>
        <v>16942710.59999999</v>
      </c>
      <c r="C157" s="38">
        <f>SUMIF('Retailer Funding Summary '!D:D,'Interest Calculation'!A157,'Retailer Funding Summary '!E:E)</f>
        <v>0</v>
      </c>
      <c r="D157" s="38">
        <f>SUMIF('Retailer Re-Payments'!C:C,'Interest Calculation'!A157,'Retailer Re-Payments'!D:D)</f>
        <v>0</v>
      </c>
      <c r="E157" s="35">
        <f t="shared" si="5"/>
        <v>16942710.59999999</v>
      </c>
      <c r="G157" s="35">
        <f>(E156)*('Interest Rate'!$C$15/365)</f>
        <v>64.947057299999955</v>
      </c>
    </row>
    <row r="158" spans="1:7" x14ac:dyDescent="0.25">
      <c r="A158" s="19">
        <v>44136</v>
      </c>
      <c r="B158" s="35">
        <f t="shared" si="4"/>
        <v>16942710.59999999</v>
      </c>
      <c r="C158" s="38">
        <f>SUMIF('Retailer Funding Summary '!D:D,'Interest Calculation'!A158,'Retailer Funding Summary '!E:E)</f>
        <v>0</v>
      </c>
      <c r="D158" s="38">
        <f>SUMIF('Retailer Re-Payments'!C:C,'Interest Calculation'!A158,'Retailer Re-Payments'!D:D)</f>
        <v>0</v>
      </c>
      <c r="E158" s="35">
        <f t="shared" si="5"/>
        <v>16942710.59999999</v>
      </c>
      <c r="G158" s="35">
        <f>(E157)*('Interest Rate'!$C$15/365)</f>
        <v>64.947057299999955</v>
      </c>
    </row>
    <row r="159" spans="1:7" x14ac:dyDescent="0.25">
      <c r="A159" s="19">
        <v>44137</v>
      </c>
      <c r="B159" s="35">
        <f t="shared" si="4"/>
        <v>16942710.59999999</v>
      </c>
      <c r="C159" s="38">
        <f>SUMIF('Retailer Funding Summary '!D:D,'Interest Calculation'!A159,'Retailer Funding Summary '!E:E)</f>
        <v>0</v>
      </c>
      <c r="D159" s="38">
        <f>SUMIF('Retailer Re-Payments'!C:C,'Interest Calculation'!A159,'Retailer Re-Payments'!D:D)</f>
        <v>1706487.71</v>
      </c>
      <c r="E159" s="35">
        <f t="shared" si="5"/>
        <v>15236222.889999989</v>
      </c>
      <c r="G159" s="35">
        <f>(E158)*('Interest Rate'!$C$15/365)</f>
        <v>64.947057299999955</v>
      </c>
    </row>
    <row r="160" spans="1:7" x14ac:dyDescent="0.25">
      <c r="A160" s="19">
        <v>44138</v>
      </c>
      <c r="B160" s="35">
        <f t="shared" si="4"/>
        <v>15236222.889999989</v>
      </c>
      <c r="C160" s="38">
        <f>SUMIF('Retailer Funding Summary '!D:D,'Interest Calculation'!A160,'Retailer Funding Summary '!E:E)</f>
        <v>0</v>
      </c>
      <c r="D160" s="38">
        <f>SUMIF('Retailer Re-Payments'!C:C,'Interest Calculation'!A160,'Retailer Re-Payments'!D:D)</f>
        <v>0</v>
      </c>
      <c r="E160" s="35">
        <f t="shared" si="5"/>
        <v>15236222.889999989</v>
      </c>
      <c r="G160" s="35">
        <f>(E159)*('Interest Rate'!$C$15/365)</f>
        <v>58.405521078333287</v>
      </c>
    </row>
    <row r="161" spans="1:7" x14ac:dyDescent="0.25">
      <c r="A161" s="19">
        <v>44139</v>
      </c>
      <c r="B161" s="35">
        <f t="shared" si="4"/>
        <v>15236222.889999989</v>
      </c>
      <c r="C161" s="38">
        <f>SUMIF('Retailer Funding Summary '!D:D,'Interest Calculation'!A161,'Retailer Funding Summary '!E:E)</f>
        <v>0</v>
      </c>
      <c r="D161" s="38">
        <f>SUMIF('Retailer Re-Payments'!C:C,'Interest Calculation'!A161,'Retailer Re-Payments'!D:D)</f>
        <v>0</v>
      </c>
      <c r="E161" s="35">
        <f t="shared" si="5"/>
        <v>15236222.889999989</v>
      </c>
      <c r="G161" s="35">
        <f>(E160)*('Interest Rate'!$C$15/365)</f>
        <v>58.405521078333287</v>
      </c>
    </row>
    <row r="162" spans="1:7" x14ac:dyDescent="0.25">
      <c r="A162" s="19">
        <v>44140</v>
      </c>
      <c r="B162" s="35">
        <f t="shared" si="4"/>
        <v>15236222.889999989</v>
      </c>
      <c r="C162" s="38">
        <f>SUMIF('Retailer Funding Summary '!D:D,'Interest Calculation'!A162,'Retailer Funding Summary '!E:E)</f>
        <v>0</v>
      </c>
      <c r="D162" s="38">
        <f>SUMIF('Retailer Re-Payments'!C:C,'Interest Calculation'!A162,'Retailer Re-Payments'!D:D)</f>
        <v>0</v>
      </c>
      <c r="E162" s="35">
        <f t="shared" si="5"/>
        <v>15236222.889999989</v>
      </c>
      <c r="G162" s="35">
        <f>(E161)*('Interest Rate'!$C$15/365)</f>
        <v>58.405521078333287</v>
      </c>
    </row>
    <row r="163" spans="1:7" x14ac:dyDescent="0.25">
      <c r="A163" s="3">
        <v>44141</v>
      </c>
      <c r="B163" s="35">
        <f t="shared" si="4"/>
        <v>15236222.889999989</v>
      </c>
      <c r="C163" s="38">
        <f>SUMIF('Retailer Funding Summary '!D:D,'Interest Calculation'!A163,'Retailer Funding Summary '!E:E)</f>
        <v>0</v>
      </c>
      <c r="D163" s="38">
        <f>SUMIF('Retailer Re-Payments'!C:C,'Interest Calculation'!A163,'Retailer Re-Payments'!D:D)</f>
        <v>0</v>
      </c>
      <c r="E163" s="35">
        <f t="shared" si="5"/>
        <v>15236222.889999989</v>
      </c>
      <c r="G163" s="35">
        <f>(E162)*('Interest Rate'!$C$15/365)</f>
        <v>58.405521078333287</v>
      </c>
    </row>
    <row r="164" spans="1:7" x14ac:dyDescent="0.25">
      <c r="A164" s="19">
        <v>44142</v>
      </c>
      <c r="B164" s="35">
        <f t="shared" si="4"/>
        <v>15236222.889999989</v>
      </c>
      <c r="C164" s="38">
        <f>SUMIF('Retailer Funding Summary '!D:D,'Interest Calculation'!A164,'Retailer Funding Summary '!E:E)</f>
        <v>0</v>
      </c>
      <c r="D164" s="38">
        <f>SUMIF('Retailer Re-Payments'!C:C,'Interest Calculation'!A164,'Retailer Re-Payments'!D:D)</f>
        <v>0</v>
      </c>
      <c r="E164" s="35">
        <f t="shared" si="5"/>
        <v>15236222.889999989</v>
      </c>
      <c r="G164" s="35">
        <f>(E163)*('Interest Rate'!$C$15/365)</f>
        <v>58.405521078333287</v>
      </c>
    </row>
    <row r="165" spans="1:7" x14ac:dyDescent="0.25">
      <c r="A165" s="19">
        <v>44143</v>
      </c>
      <c r="B165" s="35">
        <f t="shared" si="4"/>
        <v>15236222.889999989</v>
      </c>
      <c r="C165" s="38">
        <f>SUMIF('Retailer Funding Summary '!D:D,'Interest Calculation'!A165,'Retailer Funding Summary '!E:E)</f>
        <v>0</v>
      </c>
      <c r="D165" s="38">
        <f>SUMIF('Retailer Re-Payments'!C:C,'Interest Calculation'!A165,'Retailer Re-Payments'!D:D)</f>
        <v>0</v>
      </c>
      <c r="E165" s="35">
        <f t="shared" si="5"/>
        <v>15236222.889999989</v>
      </c>
      <c r="G165" s="35">
        <f>(E164)*('Interest Rate'!$C$15/365)</f>
        <v>58.405521078333287</v>
      </c>
    </row>
    <row r="166" spans="1:7" x14ac:dyDescent="0.25">
      <c r="A166" s="19">
        <v>44144</v>
      </c>
      <c r="B166" s="35">
        <f t="shared" si="4"/>
        <v>15236222.889999989</v>
      </c>
      <c r="C166" s="38">
        <f>SUMIF('Retailer Funding Summary '!D:D,'Interest Calculation'!A166,'Retailer Funding Summary '!E:E)</f>
        <v>0</v>
      </c>
      <c r="D166" s="38">
        <f>SUMIF('Retailer Re-Payments'!C:C,'Interest Calculation'!A166,'Retailer Re-Payments'!D:D)</f>
        <v>0</v>
      </c>
      <c r="E166" s="35">
        <f t="shared" si="5"/>
        <v>15236222.889999989</v>
      </c>
      <c r="G166" s="35">
        <f>(E165)*('Interest Rate'!$C$15/365)</f>
        <v>58.405521078333287</v>
      </c>
    </row>
    <row r="167" spans="1:7" x14ac:dyDescent="0.25">
      <c r="A167" s="19">
        <v>44145</v>
      </c>
      <c r="B167" s="35">
        <f t="shared" si="4"/>
        <v>15236222.889999989</v>
      </c>
      <c r="C167" s="38">
        <f>SUMIF('Retailer Funding Summary '!D:D,'Interest Calculation'!A167,'Retailer Funding Summary '!E:E)</f>
        <v>0</v>
      </c>
      <c r="D167" s="38">
        <f>SUMIF('Retailer Re-Payments'!C:C,'Interest Calculation'!A167,'Retailer Re-Payments'!D:D)</f>
        <v>0</v>
      </c>
      <c r="E167" s="35">
        <f t="shared" si="5"/>
        <v>15236222.889999989</v>
      </c>
      <c r="G167" s="35">
        <f>(E166)*('Interest Rate'!$C$15/365)</f>
        <v>58.405521078333287</v>
      </c>
    </row>
    <row r="168" spans="1:7" x14ac:dyDescent="0.25">
      <c r="A168" s="19">
        <v>44146</v>
      </c>
      <c r="B168" s="35">
        <f t="shared" si="4"/>
        <v>15236222.889999989</v>
      </c>
      <c r="C168" s="38">
        <f>SUMIF('Retailer Funding Summary '!D:D,'Interest Calculation'!A168,'Retailer Funding Summary '!E:E)</f>
        <v>0</v>
      </c>
      <c r="D168" s="38">
        <f>SUMIF('Retailer Re-Payments'!C:C,'Interest Calculation'!A168,'Retailer Re-Payments'!D:D)</f>
        <v>0</v>
      </c>
      <c r="E168" s="35">
        <f t="shared" si="5"/>
        <v>15236222.889999989</v>
      </c>
      <c r="G168" s="35">
        <f>(E167)*('Interest Rate'!$C$15/365)</f>
        <v>58.405521078333287</v>
      </c>
    </row>
    <row r="169" spans="1:7" x14ac:dyDescent="0.25">
      <c r="A169" s="3">
        <v>44147</v>
      </c>
      <c r="B169" s="35">
        <f t="shared" si="4"/>
        <v>15236222.889999989</v>
      </c>
      <c r="C169" s="38">
        <f>SUMIF('Retailer Funding Summary '!D:D,'Interest Calculation'!A169,'Retailer Funding Summary '!E:E)</f>
        <v>0</v>
      </c>
      <c r="D169" s="38">
        <f>SUMIF('Retailer Re-Payments'!C:C,'Interest Calculation'!A169,'Retailer Re-Payments'!D:D)</f>
        <v>14982.09</v>
      </c>
      <c r="E169" s="35">
        <f t="shared" si="5"/>
        <v>15221240.79999999</v>
      </c>
      <c r="G169" s="35">
        <f>(E168)*('Interest Rate'!$C$15/365)</f>
        <v>58.405521078333287</v>
      </c>
    </row>
    <row r="170" spans="1:7" x14ac:dyDescent="0.25">
      <c r="A170" s="19">
        <v>44148</v>
      </c>
      <c r="B170" s="35">
        <f t="shared" si="4"/>
        <v>15221240.79999999</v>
      </c>
      <c r="C170" s="38">
        <f>SUMIF('Retailer Funding Summary '!D:D,'Interest Calculation'!A170,'Retailer Funding Summary '!E:E)</f>
        <v>0</v>
      </c>
      <c r="D170" s="38">
        <f>SUMIF('Retailer Re-Payments'!C:C,'Interest Calculation'!A170,'Retailer Re-Payments'!D:D)</f>
        <v>0</v>
      </c>
      <c r="E170" s="35">
        <f t="shared" si="5"/>
        <v>15221240.79999999</v>
      </c>
      <c r="G170" s="35">
        <f>(E169)*('Interest Rate'!$C$15/365)</f>
        <v>58.348089733333282</v>
      </c>
    </row>
    <row r="171" spans="1:7" x14ac:dyDescent="0.25">
      <c r="A171" s="19">
        <v>44149</v>
      </c>
      <c r="B171" s="35">
        <f t="shared" si="4"/>
        <v>15221240.79999999</v>
      </c>
      <c r="C171" s="38">
        <f>SUMIF('Retailer Funding Summary '!D:D,'Interest Calculation'!A171,'Retailer Funding Summary '!E:E)</f>
        <v>0</v>
      </c>
      <c r="D171" s="38">
        <f>SUMIF('Retailer Re-Payments'!C:C,'Interest Calculation'!A171,'Retailer Re-Payments'!D:D)</f>
        <v>0</v>
      </c>
      <c r="E171" s="35">
        <f t="shared" si="5"/>
        <v>15221240.79999999</v>
      </c>
      <c r="G171" s="35">
        <f>(E170)*('Interest Rate'!$C$15/365)</f>
        <v>58.348089733333282</v>
      </c>
    </row>
    <row r="172" spans="1:7" x14ac:dyDescent="0.25">
      <c r="A172" s="19">
        <v>44150</v>
      </c>
      <c r="B172" s="35">
        <f t="shared" si="4"/>
        <v>15221240.79999999</v>
      </c>
      <c r="C172" s="38">
        <f>SUMIF('Retailer Funding Summary '!D:D,'Interest Calculation'!A172,'Retailer Funding Summary '!E:E)</f>
        <v>0</v>
      </c>
      <c r="D172" s="38">
        <f>SUMIF('Retailer Re-Payments'!C:C,'Interest Calculation'!A172,'Retailer Re-Payments'!D:D)</f>
        <v>0</v>
      </c>
      <c r="E172" s="35">
        <f t="shared" si="5"/>
        <v>15221240.79999999</v>
      </c>
      <c r="G172" s="35">
        <f>(E171)*('Interest Rate'!$C$15/365)</f>
        <v>58.348089733333282</v>
      </c>
    </row>
    <row r="173" spans="1:7" x14ac:dyDescent="0.25">
      <c r="A173" s="19">
        <v>44151</v>
      </c>
      <c r="B173" s="35">
        <f t="shared" si="4"/>
        <v>15221240.79999999</v>
      </c>
      <c r="C173" s="38">
        <f>SUMIF('Retailer Funding Summary '!D:D,'Interest Calculation'!A173,'Retailer Funding Summary '!E:E)</f>
        <v>0</v>
      </c>
      <c r="D173" s="38">
        <f>SUMIF('Retailer Re-Payments'!C:C,'Interest Calculation'!A173,'Retailer Re-Payments'!D:D)</f>
        <v>99639.29</v>
      </c>
      <c r="E173" s="35">
        <f t="shared" si="5"/>
        <v>15121601.50999999</v>
      </c>
      <c r="G173" s="35">
        <f>(E172)*('Interest Rate'!$C$15/365)</f>
        <v>58.348089733333282</v>
      </c>
    </row>
    <row r="174" spans="1:7" x14ac:dyDescent="0.25">
      <c r="A174" s="19">
        <v>44152</v>
      </c>
      <c r="B174" s="35">
        <f t="shared" si="4"/>
        <v>15121601.50999999</v>
      </c>
      <c r="C174" s="38">
        <f>SUMIF('Retailer Funding Summary '!D:D,'Interest Calculation'!A174,'Retailer Funding Summary '!E:E)</f>
        <v>0</v>
      </c>
      <c r="D174" s="38">
        <f>SUMIF('Retailer Re-Payments'!C:C,'Interest Calculation'!A174,'Retailer Re-Payments'!D:D)</f>
        <v>15676.539999999999</v>
      </c>
      <c r="E174" s="35">
        <f t="shared" si="5"/>
        <v>15105924.969999991</v>
      </c>
      <c r="G174" s="35">
        <f>(E173)*('Interest Rate'!$C$15/365)</f>
        <v>57.966139121666622</v>
      </c>
    </row>
    <row r="175" spans="1:7" x14ac:dyDescent="0.25">
      <c r="A175" s="3">
        <v>44153</v>
      </c>
      <c r="B175" s="35">
        <f t="shared" si="4"/>
        <v>15105924.969999991</v>
      </c>
      <c r="C175" s="38">
        <f>SUMIF('Retailer Funding Summary '!D:D,'Interest Calculation'!A175,'Retailer Funding Summary '!E:E)</f>
        <v>0</v>
      </c>
      <c r="D175" s="38">
        <f>SUMIF('Retailer Re-Payments'!C:C,'Interest Calculation'!A175,'Retailer Re-Payments'!D:D)</f>
        <v>0</v>
      </c>
      <c r="E175" s="35">
        <f t="shared" si="5"/>
        <v>15105924.969999991</v>
      </c>
      <c r="G175" s="35">
        <f>(E174)*('Interest Rate'!$C$15/365)</f>
        <v>57.906045718333289</v>
      </c>
    </row>
    <row r="176" spans="1:7" x14ac:dyDescent="0.25">
      <c r="A176" s="19">
        <v>44154</v>
      </c>
      <c r="B176" s="35">
        <f t="shared" si="4"/>
        <v>15105924.969999991</v>
      </c>
      <c r="C176" s="38">
        <f>SUMIF('Retailer Funding Summary '!D:D,'Interest Calculation'!A176,'Retailer Funding Summary '!E:E)</f>
        <v>0</v>
      </c>
      <c r="D176" s="38">
        <f>SUMIF('Retailer Re-Payments'!C:C,'Interest Calculation'!A176,'Retailer Re-Payments'!D:D)</f>
        <v>0</v>
      </c>
      <c r="E176" s="35">
        <f t="shared" si="5"/>
        <v>15105924.969999991</v>
      </c>
      <c r="G176" s="35">
        <f>(E175)*('Interest Rate'!$C$15/365)</f>
        <v>57.906045718333289</v>
      </c>
    </row>
    <row r="177" spans="1:7" x14ac:dyDescent="0.25">
      <c r="A177" s="19">
        <v>44155</v>
      </c>
      <c r="B177" s="35">
        <f t="shared" si="4"/>
        <v>15105924.969999991</v>
      </c>
      <c r="C177" s="38">
        <f>SUMIF('Retailer Funding Summary '!D:D,'Interest Calculation'!A177,'Retailer Funding Summary '!E:E)</f>
        <v>0</v>
      </c>
      <c r="D177" s="38">
        <f>SUMIF('Retailer Re-Payments'!C:C,'Interest Calculation'!A177,'Retailer Re-Payments'!D:D)</f>
        <v>1053207.48</v>
      </c>
      <c r="E177" s="35">
        <f t="shared" si="5"/>
        <v>14052717.489999991</v>
      </c>
      <c r="G177" s="35">
        <f>(E176)*('Interest Rate'!$C$15/365)</f>
        <v>57.906045718333289</v>
      </c>
    </row>
    <row r="178" spans="1:7" x14ac:dyDescent="0.25">
      <c r="A178" s="19">
        <v>44156</v>
      </c>
      <c r="B178" s="35">
        <f t="shared" si="4"/>
        <v>14052717.489999991</v>
      </c>
      <c r="C178" s="38">
        <f>SUMIF('Retailer Funding Summary '!D:D,'Interest Calculation'!A178,'Retailer Funding Summary '!E:E)</f>
        <v>0</v>
      </c>
      <c r="D178" s="38">
        <f>SUMIF('Retailer Re-Payments'!C:C,'Interest Calculation'!A178,'Retailer Re-Payments'!D:D)</f>
        <v>0</v>
      </c>
      <c r="E178" s="35">
        <f t="shared" si="5"/>
        <v>14052717.489999991</v>
      </c>
      <c r="G178" s="35">
        <f>(E177)*('Interest Rate'!$C$15/365)</f>
        <v>53.868750378333289</v>
      </c>
    </row>
    <row r="179" spans="1:7" x14ac:dyDescent="0.25">
      <c r="A179" s="19">
        <v>44157</v>
      </c>
      <c r="B179" s="35">
        <f t="shared" si="4"/>
        <v>14052717.489999991</v>
      </c>
      <c r="C179" s="38">
        <f>SUMIF('Retailer Funding Summary '!D:D,'Interest Calculation'!A179,'Retailer Funding Summary '!E:E)</f>
        <v>0</v>
      </c>
      <c r="D179" s="38">
        <f>SUMIF('Retailer Re-Payments'!C:C,'Interest Calculation'!A179,'Retailer Re-Payments'!D:D)</f>
        <v>0</v>
      </c>
      <c r="E179" s="35">
        <f t="shared" si="5"/>
        <v>14052717.489999991</v>
      </c>
      <c r="G179" s="35">
        <f>(E178)*('Interest Rate'!$C$15/365)</f>
        <v>53.868750378333289</v>
      </c>
    </row>
    <row r="180" spans="1:7" x14ac:dyDescent="0.25">
      <c r="A180" s="19">
        <v>44158</v>
      </c>
      <c r="B180" s="35">
        <f t="shared" si="4"/>
        <v>14052717.489999991</v>
      </c>
      <c r="C180" s="38">
        <f>SUMIF('Retailer Funding Summary '!D:D,'Interest Calculation'!A180,'Retailer Funding Summary '!E:E)</f>
        <v>0</v>
      </c>
      <c r="D180" s="38">
        <f>SUMIF('Retailer Re-Payments'!C:C,'Interest Calculation'!A180,'Retailer Re-Payments'!D:D)</f>
        <v>101978.91</v>
      </c>
      <c r="E180" s="35">
        <f t="shared" si="5"/>
        <v>13950738.579999991</v>
      </c>
      <c r="G180" s="35">
        <f>(E179)*('Interest Rate'!$C$15/365)</f>
        <v>53.868750378333289</v>
      </c>
    </row>
    <row r="181" spans="1:7" x14ac:dyDescent="0.25">
      <c r="A181" s="3">
        <v>44159</v>
      </c>
      <c r="B181" s="35">
        <f t="shared" si="4"/>
        <v>13950738.579999991</v>
      </c>
      <c r="C181" s="38">
        <f>SUMIF('Retailer Funding Summary '!D:D,'Interest Calculation'!A181,'Retailer Funding Summary '!E:E)</f>
        <v>0</v>
      </c>
      <c r="D181" s="38">
        <f>SUMIF('Retailer Re-Payments'!C:C,'Interest Calculation'!A181,'Retailer Re-Payments'!D:D)</f>
        <v>0</v>
      </c>
      <c r="E181" s="35">
        <f t="shared" si="5"/>
        <v>13950738.579999991</v>
      </c>
      <c r="G181" s="35">
        <f>(E180)*('Interest Rate'!$C$15/365)</f>
        <v>53.47783122333329</v>
      </c>
    </row>
    <row r="182" spans="1:7" x14ac:dyDescent="0.25">
      <c r="A182" s="19">
        <v>44160</v>
      </c>
      <c r="B182" s="35">
        <f t="shared" si="4"/>
        <v>13950738.579999991</v>
      </c>
      <c r="C182" s="38">
        <f>SUMIF('Retailer Funding Summary '!D:D,'Interest Calculation'!A182,'Retailer Funding Summary '!E:E)</f>
        <v>0</v>
      </c>
      <c r="D182" s="38">
        <f>SUMIF('Retailer Re-Payments'!C:C,'Interest Calculation'!A182,'Retailer Re-Payments'!D:D)</f>
        <v>0</v>
      </c>
      <c r="E182" s="35">
        <f t="shared" si="5"/>
        <v>13950738.579999991</v>
      </c>
      <c r="G182" s="35">
        <f>(E181)*('Interest Rate'!$C$15/365)</f>
        <v>53.47783122333329</v>
      </c>
    </row>
    <row r="183" spans="1:7" x14ac:dyDescent="0.25">
      <c r="A183" s="19">
        <v>44161</v>
      </c>
      <c r="B183" s="35">
        <f t="shared" si="4"/>
        <v>13950738.579999991</v>
      </c>
      <c r="C183" s="38">
        <f>SUMIF('Retailer Funding Summary '!D:D,'Interest Calculation'!A183,'Retailer Funding Summary '!E:E)</f>
        <v>0</v>
      </c>
      <c r="D183" s="38">
        <f>SUMIF('Retailer Re-Payments'!C:C,'Interest Calculation'!A183,'Retailer Re-Payments'!D:D)</f>
        <v>0</v>
      </c>
      <c r="E183" s="35">
        <f t="shared" si="5"/>
        <v>13950738.579999991</v>
      </c>
      <c r="G183" s="35">
        <f>(E182)*('Interest Rate'!$C$15/365)</f>
        <v>53.47783122333329</v>
      </c>
    </row>
    <row r="184" spans="1:7" x14ac:dyDescent="0.25">
      <c r="A184" s="19">
        <v>44162</v>
      </c>
      <c r="B184" s="35">
        <f t="shared" si="4"/>
        <v>13950738.579999991</v>
      </c>
      <c r="C184" s="38">
        <f>SUMIF('Retailer Funding Summary '!D:D,'Interest Calculation'!A184,'Retailer Funding Summary '!E:E)</f>
        <v>0</v>
      </c>
      <c r="D184" s="38">
        <f>SUMIF('Retailer Re-Payments'!C:C,'Interest Calculation'!A184,'Retailer Re-Payments'!D:D)</f>
        <v>36270.29</v>
      </c>
      <c r="E184" s="35">
        <f t="shared" si="5"/>
        <v>13914468.289999992</v>
      </c>
      <c r="G184" s="35">
        <f>(E183)*('Interest Rate'!$C$15/365)</f>
        <v>53.47783122333329</v>
      </c>
    </row>
    <row r="185" spans="1:7" x14ac:dyDescent="0.25">
      <c r="A185" s="19">
        <v>44163</v>
      </c>
      <c r="B185" s="35">
        <f t="shared" si="4"/>
        <v>13914468.289999992</v>
      </c>
      <c r="C185" s="38">
        <f>SUMIF('Retailer Funding Summary '!D:D,'Interest Calculation'!A185,'Retailer Funding Summary '!E:E)</f>
        <v>0</v>
      </c>
      <c r="D185" s="38">
        <f>SUMIF('Retailer Re-Payments'!C:C,'Interest Calculation'!A185,'Retailer Re-Payments'!D:D)</f>
        <v>0</v>
      </c>
      <c r="E185" s="35">
        <f t="shared" si="5"/>
        <v>13914468.289999992</v>
      </c>
      <c r="G185" s="35">
        <f>(E184)*('Interest Rate'!$C$15/365)</f>
        <v>53.338795111666627</v>
      </c>
    </row>
    <row r="186" spans="1:7" x14ac:dyDescent="0.25">
      <c r="A186" s="19">
        <v>44164</v>
      </c>
      <c r="B186" s="35">
        <f t="shared" si="4"/>
        <v>13914468.289999992</v>
      </c>
      <c r="C186" s="38">
        <f>SUMIF('Retailer Funding Summary '!D:D,'Interest Calculation'!A186,'Retailer Funding Summary '!E:E)</f>
        <v>0</v>
      </c>
      <c r="D186" s="38">
        <f>SUMIF('Retailer Re-Payments'!C:C,'Interest Calculation'!A186,'Retailer Re-Payments'!D:D)</f>
        <v>0</v>
      </c>
      <c r="E186" s="35">
        <f t="shared" si="5"/>
        <v>13914468.289999992</v>
      </c>
      <c r="G186" s="35">
        <f>(E185)*('Interest Rate'!$C$15/365)</f>
        <v>53.338795111666627</v>
      </c>
    </row>
    <row r="187" spans="1:7" x14ac:dyDescent="0.25">
      <c r="A187" s="3">
        <v>44165</v>
      </c>
      <c r="B187" s="35">
        <f t="shared" si="4"/>
        <v>13914468.289999992</v>
      </c>
      <c r="C187" s="38">
        <f>SUMIF('Retailer Funding Summary '!D:D,'Interest Calculation'!A187,'Retailer Funding Summary '!E:E)</f>
        <v>0</v>
      </c>
      <c r="D187" s="38">
        <f>SUMIF('Retailer Re-Payments'!C:C,'Interest Calculation'!A187,'Retailer Re-Payments'!D:D)</f>
        <v>105.23</v>
      </c>
      <c r="E187" s="35">
        <f t="shared" si="5"/>
        <v>13914363.059999991</v>
      </c>
      <c r="G187" s="35">
        <f>(E186)*('Interest Rate'!$C$15/365)</f>
        <v>53.338795111666627</v>
      </c>
    </row>
    <row r="188" spans="1:7" x14ac:dyDescent="0.25">
      <c r="A188" s="19">
        <v>44166</v>
      </c>
      <c r="B188" s="35">
        <f t="shared" si="4"/>
        <v>13914363.059999991</v>
      </c>
      <c r="C188" s="38">
        <f>SUMIF('Retailer Funding Summary '!D:D,'Interest Calculation'!A188,'Retailer Funding Summary '!E:E)</f>
        <v>0</v>
      </c>
      <c r="D188" s="38">
        <f>SUMIF('Retailer Re-Payments'!C:C,'Interest Calculation'!A188,'Retailer Re-Payments'!D:D)</f>
        <v>2511298.48</v>
      </c>
      <c r="E188" s="35">
        <f t="shared" si="5"/>
        <v>11403064.579999991</v>
      </c>
      <c r="G188" s="35">
        <f>(E187)*('Interest Rate'!$C$15/365)</f>
        <v>53.338391729999955</v>
      </c>
    </row>
    <row r="189" spans="1:7" x14ac:dyDescent="0.25">
      <c r="A189" s="19">
        <v>44167</v>
      </c>
      <c r="B189" s="35">
        <f t="shared" si="4"/>
        <v>11403064.579999991</v>
      </c>
      <c r="C189" s="38">
        <f>SUMIF('Retailer Funding Summary '!D:D,'Interest Calculation'!A189,'Retailer Funding Summary '!E:E)</f>
        <v>0</v>
      </c>
      <c r="D189" s="38">
        <f>SUMIF('Retailer Re-Payments'!C:C,'Interest Calculation'!A189,'Retailer Re-Payments'!D:D)</f>
        <v>0</v>
      </c>
      <c r="E189" s="35">
        <f t="shared" si="5"/>
        <v>11403064.579999991</v>
      </c>
      <c r="G189" s="35">
        <f>(E188)*('Interest Rate'!$C$15/365)</f>
        <v>43.711747556666623</v>
      </c>
    </row>
    <row r="190" spans="1:7" x14ac:dyDescent="0.25">
      <c r="A190" s="19">
        <v>44168</v>
      </c>
      <c r="B190" s="35">
        <f t="shared" si="4"/>
        <v>11403064.579999991</v>
      </c>
      <c r="C190" s="38">
        <f>SUMIF('Retailer Funding Summary '!D:D,'Interest Calculation'!A190,'Retailer Funding Summary '!E:E)</f>
        <v>0</v>
      </c>
      <c r="D190" s="38">
        <f>SUMIF('Retailer Re-Payments'!C:C,'Interest Calculation'!A190,'Retailer Re-Payments'!D:D)</f>
        <v>0</v>
      </c>
      <c r="E190" s="35">
        <f t="shared" si="5"/>
        <v>11403064.579999991</v>
      </c>
      <c r="G190" s="35">
        <f>(E189)*('Interest Rate'!$C$15/365)</f>
        <v>43.711747556666623</v>
      </c>
    </row>
    <row r="191" spans="1:7" x14ac:dyDescent="0.25">
      <c r="A191" s="19">
        <v>44169</v>
      </c>
      <c r="B191" s="35">
        <f t="shared" si="4"/>
        <v>11403064.579999991</v>
      </c>
      <c r="C191" s="38">
        <f>SUMIF('Retailer Funding Summary '!D:D,'Interest Calculation'!A191,'Retailer Funding Summary '!E:E)</f>
        <v>0</v>
      </c>
      <c r="D191" s="38">
        <f>SUMIF('Retailer Re-Payments'!C:C,'Interest Calculation'!A191,'Retailer Re-Payments'!D:D)</f>
        <v>0</v>
      </c>
      <c r="E191" s="35">
        <f t="shared" si="5"/>
        <v>11403064.579999991</v>
      </c>
      <c r="G191" s="35">
        <f>(E190)*('Interest Rate'!$C$15/365)</f>
        <v>43.711747556666623</v>
      </c>
    </row>
    <row r="192" spans="1:7" x14ac:dyDescent="0.25">
      <c r="A192" s="19">
        <v>44170</v>
      </c>
      <c r="B192" s="35">
        <f t="shared" si="4"/>
        <v>11403064.579999991</v>
      </c>
      <c r="C192" s="38">
        <f>SUMIF('Retailer Funding Summary '!D:D,'Interest Calculation'!A192,'Retailer Funding Summary '!E:E)</f>
        <v>0</v>
      </c>
      <c r="D192" s="38">
        <f>SUMIF('Retailer Re-Payments'!C:C,'Interest Calculation'!A192,'Retailer Re-Payments'!D:D)</f>
        <v>0</v>
      </c>
      <c r="E192" s="35">
        <f t="shared" si="5"/>
        <v>11403064.579999991</v>
      </c>
      <c r="G192" s="35">
        <f>(E191)*('Interest Rate'!$C$15/365)</f>
        <v>43.711747556666623</v>
      </c>
    </row>
    <row r="193" spans="1:7" x14ac:dyDescent="0.25">
      <c r="A193" s="3">
        <v>44171</v>
      </c>
      <c r="B193" s="35">
        <f t="shared" si="4"/>
        <v>11403064.579999991</v>
      </c>
      <c r="C193" s="38">
        <f>SUMIF('Retailer Funding Summary '!D:D,'Interest Calculation'!A193,'Retailer Funding Summary '!E:E)</f>
        <v>0</v>
      </c>
      <c r="D193" s="38">
        <f>SUMIF('Retailer Re-Payments'!C:C,'Interest Calculation'!A193,'Retailer Re-Payments'!D:D)</f>
        <v>0</v>
      </c>
      <c r="E193" s="35">
        <f t="shared" si="5"/>
        <v>11403064.579999991</v>
      </c>
      <c r="G193" s="35">
        <f>(E192)*('Interest Rate'!$C$15/365)</f>
        <v>43.711747556666623</v>
      </c>
    </row>
    <row r="194" spans="1:7" x14ac:dyDescent="0.25">
      <c r="A194" s="19">
        <v>44172</v>
      </c>
      <c r="B194" s="35">
        <f t="shared" si="4"/>
        <v>11403064.579999991</v>
      </c>
      <c r="C194" s="38">
        <f>SUMIF('Retailer Funding Summary '!D:D,'Interest Calculation'!A194,'Retailer Funding Summary '!E:E)</f>
        <v>0</v>
      </c>
      <c r="D194" s="38">
        <f>SUMIF('Retailer Re-Payments'!C:C,'Interest Calculation'!A194,'Retailer Re-Payments'!D:D)</f>
        <v>0</v>
      </c>
      <c r="E194" s="35">
        <f t="shared" si="5"/>
        <v>11403064.579999991</v>
      </c>
      <c r="G194" s="35">
        <f>(E193)*('Interest Rate'!$C$15/365)</f>
        <v>43.711747556666623</v>
      </c>
    </row>
    <row r="195" spans="1:7" x14ac:dyDescent="0.25">
      <c r="A195" s="19">
        <v>44173</v>
      </c>
      <c r="B195" s="35">
        <f t="shared" si="4"/>
        <v>11403064.579999991</v>
      </c>
      <c r="C195" s="38">
        <f>SUMIF('Retailer Funding Summary '!D:D,'Interest Calculation'!A195,'Retailer Funding Summary '!E:E)</f>
        <v>0</v>
      </c>
      <c r="D195" s="38">
        <f>SUMIF('Retailer Re-Payments'!C:C,'Interest Calculation'!A195,'Retailer Re-Payments'!D:D)</f>
        <v>0</v>
      </c>
      <c r="E195" s="35">
        <f t="shared" si="5"/>
        <v>11403064.579999991</v>
      </c>
      <c r="G195" s="35">
        <f>(E194)*('Interest Rate'!$C$15/365)</f>
        <v>43.711747556666623</v>
      </c>
    </row>
    <row r="196" spans="1:7" x14ac:dyDescent="0.25">
      <c r="A196" s="19">
        <v>44174</v>
      </c>
      <c r="B196" s="35">
        <f t="shared" si="4"/>
        <v>11403064.579999991</v>
      </c>
      <c r="C196" s="38">
        <f>SUMIF('Retailer Funding Summary '!D:D,'Interest Calculation'!A196,'Retailer Funding Summary '!E:E)</f>
        <v>0</v>
      </c>
      <c r="D196" s="38">
        <f>SUMIF('Retailer Re-Payments'!C:C,'Interest Calculation'!A196,'Retailer Re-Payments'!D:D)</f>
        <v>0</v>
      </c>
      <c r="E196" s="35">
        <f t="shared" si="5"/>
        <v>11403064.579999991</v>
      </c>
      <c r="G196" s="35">
        <f>(E195)*('Interest Rate'!$C$15/365)</f>
        <v>43.711747556666623</v>
      </c>
    </row>
    <row r="197" spans="1:7" x14ac:dyDescent="0.25">
      <c r="A197" s="19">
        <v>44175</v>
      </c>
      <c r="B197" s="35">
        <f t="shared" si="4"/>
        <v>11403064.579999991</v>
      </c>
      <c r="C197" s="38">
        <f>SUMIF('Retailer Funding Summary '!D:D,'Interest Calculation'!A197,'Retailer Funding Summary '!E:E)</f>
        <v>0</v>
      </c>
      <c r="D197" s="38">
        <f>SUMIF('Retailer Re-Payments'!C:C,'Interest Calculation'!A197,'Retailer Re-Payments'!D:D)</f>
        <v>0</v>
      </c>
      <c r="E197" s="35">
        <f t="shared" si="5"/>
        <v>11403064.579999991</v>
      </c>
      <c r="G197" s="35">
        <f>(E196)*('Interest Rate'!$C$15/365)</f>
        <v>43.711747556666623</v>
      </c>
    </row>
    <row r="198" spans="1:7" x14ac:dyDescent="0.25">
      <c r="A198" s="19">
        <v>44176</v>
      </c>
      <c r="B198" s="35">
        <f t="shared" si="4"/>
        <v>11403064.579999991</v>
      </c>
      <c r="C198" s="38">
        <f>SUMIF('Retailer Funding Summary '!D:D,'Interest Calculation'!A198,'Retailer Funding Summary '!E:E)</f>
        <v>0</v>
      </c>
      <c r="D198" s="38">
        <f>SUMIF('Retailer Re-Payments'!C:C,'Interest Calculation'!A198,'Retailer Re-Payments'!D:D)</f>
        <v>0</v>
      </c>
      <c r="E198" s="35">
        <f t="shared" si="5"/>
        <v>11403064.579999991</v>
      </c>
      <c r="G198" s="35">
        <f>(E197)*('Interest Rate'!$C$15/365)</f>
        <v>43.711747556666623</v>
      </c>
    </row>
    <row r="199" spans="1:7" x14ac:dyDescent="0.25">
      <c r="A199" s="3">
        <v>44177</v>
      </c>
      <c r="B199" s="35">
        <f t="shared" si="4"/>
        <v>11403064.579999991</v>
      </c>
      <c r="C199" s="38">
        <f>SUMIF('Retailer Funding Summary '!D:D,'Interest Calculation'!A199,'Retailer Funding Summary '!E:E)</f>
        <v>0</v>
      </c>
      <c r="D199" s="38">
        <f>SUMIF('Retailer Re-Payments'!C:C,'Interest Calculation'!A199,'Retailer Re-Payments'!D:D)</f>
        <v>0</v>
      </c>
      <c r="E199" s="35">
        <f t="shared" si="5"/>
        <v>11403064.579999991</v>
      </c>
      <c r="G199" s="35">
        <f>(E198)*('Interest Rate'!$C$15/365)</f>
        <v>43.711747556666623</v>
      </c>
    </row>
    <row r="200" spans="1:7" x14ac:dyDescent="0.25">
      <c r="A200" s="19">
        <v>44178</v>
      </c>
      <c r="B200" s="35">
        <f t="shared" si="4"/>
        <v>11403064.579999991</v>
      </c>
      <c r="C200" s="38">
        <f>SUMIF('Retailer Funding Summary '!D:D,'Interest Calculation'!A200,'Retailer Funding Summary '!E:E)</f>
        <v>0</v>
      </c>
      <c r="D200" s="38">
        <f>SUMIF('Retailer Re-Payments'!C:C,'Interest Calculation'!A200,'Retailer Re-Payments'!D:D)</f>
        <v>0</v>
      </c>
      <c r="E200" s="35">
        <f t="shared" si="5"/>
        <v>11403064.579999991</v>
      </c>
      <c r="G200" s="35">
        <f>(E199)*('Interest Rate'!$C$15/365)</f>
        <v>43.711747556666623</v>
      </c>
    </row>
    <row r="201" spans="1:7" x14ac:dyDescent="0.25">
      <c r="A201" s="19">
        <v>44179</v>
      </c>
      <c r="B201" s="35">
        <f t="shared" ref="B201:B264" si="6">E200</f>
        <v>11403064.579999991</v>
      </c>
      <c r="C201" s="38">
        <f>SUMIF('Retailer Funding Summary '!D:D,'Interest Calculation'!A201,'Retailer Funding Summary '!E:E)</f>
        <v>0</v>
      </c>
      <c r="D201" s="38">
        <f>SUMIF('Retailer Re-Payments'!C:C,'Interest Calculation'!A201,'Retailer Re-Payments'!D:D)</f>
        <v>0</v>
      </c>
      <c r="E201" s="35">
        <f t="shared" ref="E201:E264" si="7">E200+C201-D201</f>
        <v>11403064.579999991</v>
      </c>
      <c r="G201" s="35">
        <f>(E200)*('Interest Rate'!$C$15/365)</f>
        <v>43.711747556666623</v>
      </c>
    </row>
    <row r="202" spans="1:7" x14ac:dyDescent="0.25">
      <c r="A202" s="19">
        <v>44180</v>
      </c>
      <c r="B202" s="35">
        <f t="shared" si="6"/>
        <v>11403064.579999991</v>
      </c>
      <c r="C202" s="38">
        <f>SUMIF('Retailer Funding Summary '!D:D,'Interest Calculation'!A202,'Retailer Funding Summary '!E:E)</f>
        <v>0</v>
      </c>
      <c r="D202" s="38">
        <f>SUMIF('Retailer Re-Payments'!C:C,'Interest Calculation'!A202,'Retailer Re-Payments'!D:D)</f>
        <v>0</v>
      </c>
      <c r="E202" s="35">
        <f t="shared" si="7"/>
        <v>11403064.579999991</v>
      </c>
      <c r="G202" s="35">
        <f>(E201)*('Interest Rate'!$C$15/365)</f>
        <v>43.711747556666623</v>
      </c>
    </row>
    <row r="203" spans="1:7" x14ac:dyDescent="0.25">
      <c r="A203" s="19">
        <v>44181</v>
      </c>
      <c r="B203" s="35">
        <f t="shared" si="6"/>
        <v>11403064.579999991</v>
      </c>
      <c r="C203" s="38">
        <f>SUMIF('Retailer Funding Summary '!D:D,'Interest Calculation'!A203,'Retailer Funding Summary '!E:E)</f>
        <v>0</v>
      </c>
      <c r="D203" s="38">
        <f>SUMIF('Retailer Re-Payments'!C:C,'Interest Calculation'!A203,'Retailer Re-Payments'!D:D)</f>
        <v>140421.35999999999</v>
      </c>
      <c r="E203" s="35">
        <f t="shared" si="7"/>
        <v>11262643.219999991</v>
      </c>
      <c r="G203" s="35">
        <f>(E202)*('Interest Rate'!$C$15/365)</f>
        <v>43.711747556666623</v>
      </c>
    </row>
    <row r="204" spans="1:7" x14ac:dyDescent="0.25">
      <c r="A204" s="19">
        <v>44182</v>
      </c>
      <c r="B204" s="35">
        <f t="shared" si="6"/>
        <v>11262643.219999991</v>
      </c>
      <c r="C204" s="38">
        <f>SUMIF('Retailer Funding Summary '!D:D,'Interest Calculation'!A204,'Retailer Funding Summary '!E:E)</f>
        <v>0</v>
      </c>
      <c r="D204" s="38">
        <f>SUMIF('Retailer Re-Payments'!C:C,'Interest Calculation'!A204,'Retailer Re-Payments'!D:D)</f>
        <v>0</v>
      </c>
      <c r="E204" s="35">
        <f t="shared" si="7"/>
        <v>11262643.219999991</v>
      </c>
      <c r="G204" s="35">
        <f>(E203)*('Interest Rate'!$C$15/365)</f>
        <v>43.17346567666663</v>
      </c>
    </row>
    <row r="205" spans="1:7" x14ac:dyDescent="0.25">
      <c r="A205" s="3">
        <v>44183</v>
      </c>
      <c r="B205" s="35">
        <f t="shared" si="6"/>
        <v>11262643.219999991</v>
      </c>
      <c r="C205" s="38">
        <f>SUMIF('Retailer Funding Summary '!D:D,'Interest Calculation'!A205,'Retailer Funding Summary '!E:E)</f>
        <v>0</v>
      </c>
      <c r="D205" s="38">
        <f>SUMIF('Retailer Re-Payments'!C:C,'Interest Calculation'!A205,'Retailer Re-Payments'!D:D)</f>
        <v>1292616.45</v>
      </c>
      <c r="E205" s="35">
        <f t="shared" si="7"/>
        <v>9970026.7699999921</v>
      </c>
      <c r="G205" s="35">
        <f>(E204)*('Interest Rate'!$C$15/365)</f>
        <v>43.17346567666663</v>
      </c>
    </row>
    <row r="206" spans="1:7" x14ac:dyDescent="0.25">
      <c r="A206" s="19">
        <v>44184</v>
      </c>
      <c r="B206" s="35">
        <f t="shared" si="6"/>
        <v>9970026.7699999921</v>
      </c>
      <c r="C206" s="38">
        <f>SUMIF('Retailer Funding Summary '!D:D,'Interest Calculation'!A206,'Retailer Funding Summary '!E:E)</f>
        <v>0</v>
      </c>
      <c r="D206" s="38">
        <f>SUMIF('Retailer Re-Payments'!C:C,'Interest Calculation'!A206,'Retailer Re-Payments'!D:D)</f>
        <v>0</v>
      </c>
      <c r="E206" s="35">
        <f t="shared" si="7"/>
        <v>9970026.7699999921</v>
      </c>
      <c r="G206" s="35">
        <f>(E205)*('Interest Rate'!$C$15/365)</f>
        <v>38.218435951666628</v>
      </c>
    </row>
    <row r="207" spans="1:7" x14ac:dyDescent="0.25">
      <c r="A207" s="19">
        <v>44185</v>
      </c>
      <c r="B207" s="35">
        <f t="shared" si="6"/>
        <v>9970026.7699999921</v>
      </c>
      <c r="C207" s="38">
        <f>SUMIF('Retailer Funding Summary '!D:D,'Interest Calculation'!A207,'Retailer Funding Summary '!E:E)</f>
        <v>0</v>
      </c>
      <c r="D207" s="38">
        <f>SUMIF('Retailer Re-Payments'!C:C,'Interest Calculation'!A207,'Retailer Re-Payments'!D:D)</f>
        <v>0</v>
      </c>
      <c r="E207" s="35">
        <f t="shared" si="7"/>
        <v>9970026.7699999921</v>
      </c>
      <c r="G207" s="35">
        <f>(E206)*('Interest Rate'!$C$15/365)</f>
        <v>38.218435951666628</v>
      </c>
    </row>
    <row r="208" spans="1:7" x14ac:dyDescent="0.25">
      <c r="A208" s="19">
        <v>44186</v>
      </c>
      <c r="B208" s="35">
        <f t="shared" si="6"/>
        <v>9970026.7699999921</v>
      </c>
      <c r="C208" s="38">
        <f>SUMIF('Retailer Funding Summary '!D:D,'Interest Calculation'!A208,'Retailer Funding Summary '!E:E)</f>
        <v>0</v>
      </c>
      <c r="D208" s="38">
        <f>SUMIF('Retailer Re-Payments'!C:C,'Interest Calculation'!A208,'Retailer Re-Payments'!D:D)</f>
        <v>43306.58</v>
      </c>
      <c r="E208" s="35">
        <f t="shared" si="7"/>
        <v>9926720.189999992</v>
      </c>
      <c r="G208" s="35">
        <f>(E207)*('Interest Rate'!$C$15/365)</f>
        <v>38.218435951666628</v>
      </c>
    </row>
    <row r="209" spans="1:7" x14ac:dyDescent="0.25">
      <c r="A209" s="19">
        <v>44187</v>
      </c>
      <c r="B209" s="35">
        <f t="shared" si="6"/>
        <v>9926720.189999992</v>
      </c>
      <c r="C209" s="38">
        <f>SUMIF('Retailer Funding Summary '!D:D,'Interest Calculation'!A209,'Retailer Funding Summary '!E:E)</f>
        <v>0</v>
      </c>
      <c r="D209" s="38">
        <f>SUMIF('Retailer Re-Payments'!C:C,'Interest Calculation'!A209,'Retailer Re-Payments'!D:D)</f>
        <v>0</v>
      </c>
      <c r="E209" s="35">
        <f t="shared" si="7"/>
        <v>9926720.189999992</v>
      </c>
      <c r="G209" s="35">
        <f>(E208)*('Interest Rate'!$C$15/365)</f>
        <v>38.052427394999967</v>
      </c>
    </row>
    <row r="210" spans="1:7" x14ac:dyDescent="0.25">
      <c r="A210" s="19">
        <v>44188</v>
      </c>
      <c r="B210" s="35">
        <f t="shared" si="6"/>
        <v>9926720.189999992</v>
      </c>
      <c r="C210" s="38">
        <f>SUMIF('Retailer Funding Summary '!D:D,'Interest Calculation'!A210,'Retailer Funding Summary '!E:E)</f>
        <v>0</v>
      </c>
      <c r="D210" s="38">
        <f>SUMIF('Retailer Re-Payments'!C:C,'Interest Calculation'!A210,'Retailer Re-Payments'!D:D)</f>
        <v>0</v>
      </c>
      <c r="E210" s="35">
        <f t="shared" si="7"/>
        <v>9926720.189999992</v>
      </c>
      <c r="G210" s="35">
        <f>(E209)*('Interest Rate'!$C$15/365)</f>
        <v>38.052427394999967</v>
      </c>
    </row>
    <row r="211" spans="1:7" x14ac:dyDescent="0.25">
      <c r="A211" s="3">
        <v>44189</v>
      </c>
      <c r="B211" s="35">
        <f t="shared" si="6"/>
        <v>9926720.189999992</v>
      </c>
      <c r="C211" s="38">
        <f>SUMIF('Retailer Funding Summary '!D:D,'Interest Calculation'!A211,'Retailer Funding Summary '!E:E)</f>
        <v>0</v>
      </c>
      <c r="D211" s="38">
        <f>SUMIF('Retailer Re-Payments'!C:C,'Interest Calculation'!A211,'Retailer Re-Payments'!D:D)</f>
        <v>0</v>
      </c>
      <c r="E211" s="35">
        <f t="shared" si="7"/>
        <v>9926720.189999992</v>
      </c>
      <c r="G211" s="35">
        <f>(E210)*('Interest Rate'!$C$15/365)</f>
        <v>38.052427394999967</v>
      </c>
    </row>
    <row r="212" spans="1:7" x14ac:dyDescent="0.25">
      <c r="A212" s="19">
        <v>44190</v>
      </c>
      <c r="B212" s="35">
        <f t="shared" si="6"/>
        <v>9926720.189999992</v>
      </c>
      <c r="C212" s="38">
        <f>SUMIF('Retailer Funding Summary '!D:D,'Interest Calculation'!A212,'Retailer Funding Summary '!E:E)</f>
        <v>0</v>
      </c>
      <c r="D212" s="38">
        <f>SUMIF('Retailer Re-Payments'!C:C,'Interest Calculation'!A212,'Retailer Re-Payments'!D:D)</f>
        <v>0</v>
      </c>
      <c r="E212" s="35">
        <f t="shared" si="7"/>
        <v>9926720.189999992</v>
      </c>
      <c r="G212" s="35">
        <f>(E211)*('Interest Rate'!$C$15/365)</f>
        <v>38.052427394999967</v>
      </c>
    </row>
    <row r="213" spans="1:7" x14ac:dyDescent="0.25">
      <c r="A213" s="19">
        <v>44191</v>
      </c>
      <c r="B213" s="35">
        <f t="shared" si="6"/>
        <v>9926720.189999992</v>
      </c>
      <c r="C213" s="38">
        <f>SUMIF('Retailer Funding Summary '!D:D,'Interest Calculation'!A213,'Retailer Funding Summary '!E:E)</f>
        <v>0</v>
      </c>
      <c r="D213" s="38">
        <f>SUMIF('Retailer Re-Payments'!C:C,'Interest Calculation'!A213,'Retailer Re-Payments'!D:D)</f>
        <v>0</v>
      </c>
      <c r="E213" s="35">
        <f t="shared" si="7"/>
        <v>9926720.189999992</v>
      </c>
      <c r="G213" s="35">
        <f>(E212)*('Interest Rate'!$C$15/365)</f>
        <v>38.052427394999967</v>
      </c>
    </row>
    <row r="214" spans="1:7" x14ac:dyDescent="0.25">
      <c r="A214" s="19">
        <v>44192</v>
      </c>
      <c r="B214" s="35">
        <f t="shared" si="6"/>
        <v>9926720.189999992</v>
      </c>
      <c r="C214" s="38">
        <f>SUMIF('Retailer Funding Summary '!D:D,'Interest Calculation'!A214,'Retailer Funding Summary '!E:E)</f>
        <v>0</v>
      </c>
      <c r="D214" s="38">
        <f>SUMIF('Retailer Re-Payments'!C:C,'Interest Calculation'!A214,'Retailer Re-Payments'!D:D)</f>
        <v>0</v>
      </c>
      <c r="E214" s="35">
        <f t="shared" si="7"/>
        <v>9926720.189999992</v>
      </c>
      <c r="G214" s="35">
        <f>(E213)*('Interest Rate'!$C$15/365)</f>
        <v>38.052427394999967</v>
      </c>
    </row>
    <row r="215" spans="1:7" x14ac:dyDescent="0.25">
      <c r="A215" s="19">
        <v>44193</v>
      </c>
      <c r="B215" s="35">
        <f t="shared" si="6"/>
        <v>9926720.189999992</v>
      </c>
      <c r="C215" s="38">
        <f>SUMIF('Retailer Funding Summary '!D:D,'Interest Calculation'!A215,'Retailer Funding Summary '!E:E)</f>
        <v>0</v>
      </c>
      <c r="D215" s="38">
        <f>SUMIF('Retailer Re-Payments'!C:C,'Interest Calculation'!A215,'Retailer Re-Payments'!D:D)</f>
        <v>0</v>
      </c>
      <c r="E215" s="35">
        <f t="shared" si="7"/>
        <v>9926720.189999992</v>
      </c>
      <c r="G215" s="35">
        <f>(E214)*('Interest Rate'!$C$15/365)</f>
        <v>38.052427394999967</v>
      </c>
    </row>
    <row r="216" spans="1:7" x14ac:dyDescent="0.25">
      <c r="A216" s="19">
        <v>44194</v>
      </c>
      <c r="B216" s="35">
        <f t="shared" si="6"/>
        <v>9926720.189999992</v>
      </c>
      <c r="C216" s="38">
        <f>SUMIF('Retailer Funding Summary '!D:D,'Interest Calculation'!A216,'Retailer Funding Summary '!E:E)</f>
        <v>0</v>
      </c>
      <c r="D216" s="38">
        <f>SUMIF('Retailer Re-Payments'!C:C,'Interest Calculation'!A216,'Retailer Re-Payments'!D:D)</f>
        <v>21926.67</v>
      </c>
      <c r="E216" s="35">
        <f t="shared" si="7"/>
        <v>9904793.5199999921</v>
      </c>
      <c r="G216" s="35">
        <f>(E215)*('Interest Rate'!$C$15/365)</f>
        <v>38.052427394999967</v>
      </c>
    </row>
    <row r="217" spans="1:7" x14ac:dyDescent="0.25">
      <c r="A217" s="3">
        <v>44195</v>
      </c>
      <c r="B217" s="35">
        <f t="shared" si="6"/>
        <v>9904793.5199999921</v>
      </c>
      <c r="C217" s="38">
        <f>SUMIF('Retailer Funding Summary '!D:D,'Interest Calculation'!A217,'Retailer Funding Summary '!E:E)</f>
        <v>0</v>
      </c>
      <c r="D217" s="38">
        <f>SUMIF('Retailer Re-Payments'!C:C,'Interest Calculation'!A217,'Retailer Re-Payments'!D:D)</f>
        <v>240.51</v>
      </c>
      <c r="E217" s="35">
        <f t="shared" si="7"/>
        <v>9904553.0099999923</v>
      </c>
      <c r="G217" s="35">
        <f>(E216)*('Interest Rate'!$C$15/365)</f>
        <v>37.968375159999965</v>
      </c>
    </row>
    <row r="218" spans="1:7" x14ac:dyDescent="0.25">
      <c r="A218" s="19">
        <v>44196</v>
      </c>
      <c r="B218" s="35">
        <f t="shared" si="6"/>
        <v>9904553.0099999923</v>
      </c>
      <c r="C218" s="38">
        <f>SUMIF('Retailer Funding Summary '!D:D,'Interest Calculation'!A218,'Retailer Funding Summary '!E:E)</f>
        <v>0</v>
      </c>
      <c r="D218" s="38">
        <f>SUMIF('Retailer Re-Payments'!C:C,'Interest Calculation'!A218,'Retailer Re-Payments'!D:D)</f>
        <v>781312.63</v>
      </c>
      <c r="E218" s="35">
        <f t="shared" si="7"/>
        <v>9123240.3799999915</v>
      </c>
      <c r="G218" s="35">
        <f>(E217)*('Interest Rate'!$C$15/365)</f>
        <v>37.967453204999963</v>
      </c>
    </row>
    <row r="219" spans="1:7" x14ac:dyDescent="0.25">
      <c r="A219" s="19">
        <v>44197</v>
      </c>
      <c r="B219" s="35">
        <f t="shared" si="6"/>
        <v>9123240.3799999915</v>
      </c>
      <c r="C219" s="38">
        <f>SUMIF('Retailer Funding Summary '!D:D,'Interest Calculation'!A219,'Retailer Funding Summary '!E:E)</f>
        <v>0</v>
      </c>
      <c r="D219" s="38">
        <f>SUMIF('Retailer Re-Payments'!C:C,'Interest Calculation'!A219,'Retailer Re-Payments'!D:D)</f>
        <v>0</v>
      </c>
      <c r="E219" s="35">
        <f t="shared" si="7"/>
        <v>9123240.3799999915</v>
      </c>
      <c r="G219" s="35">
        <f>(E218)*('Interest Rate'!$C$15/365)</f>
        <v>34.97242145666663</v>
      </c>
    </row>
    <row r="220" spans="1:7" x14ac:dyDescent="0.25">
      <c r="A220" s="19">
        <v>44198</v>
      </c>
      <c r="B220" s="35">
        <f t="shared" si="6"/>
        <v>9123240.3799999915</v>
      </c>
      <c r="C220" s="38">
        <f>SUMIF('Retailer Funding Summary '!D:D,'Interest Calculation'!A220,'Retailer Funding Summary '!E:E)</f>
        <v>0</v>
      </c>
      <c r="D220" s="38">
        <f>SUMIF('Retailer Re-Payments'!C:C,'Interest Calculation'!A220,'Retailer Re-Payments'!D:D)</f>
        <v>0</v>
      </c>
      <c r="E220" s="35">
        <f t="shared" si="7"/>
        <v>9123240.3799999915</v>
      </c>
      <c r="G220" s="35">
        <f>(E219)*('Interest Rate'!$C$15/365)</f>
        <v>34.97242145666663</v>
      </c>
    </row>
    <row r="221" spans="1:7" x14ac:dyDescent="0.25">
      <c r="A221" s="19">
        <v>44199</v>
      </c>
      <c r="B221" s="35">
        <f t="shared" si="6"/>
        <v>9123240.3799999915</v>
      </c>
      <c r="C221" s="38">
        <f>SUMIF('Retailer Funding Summary '!D:D,'Interest Calculation'!A221,'Retailer Funding Summary '!E:E)</f>
        <v>0</v>
      </c>
      <c r="D221" s="38">
        <f>SUMIF('Retailer Re-Payments'!C:C,'Interest Calculation'!A221,'Retailer Re-Payments'!D:D)</f>
        <v>0</v>
      </c>
      <c r="E221" s="35">
        <f t="shared" si="7"/>
        <v>9123240.3799999915</v>
      </c>
      <c r="G221" s="35">
        <f>(E220)*('Interest Rate'!$C$15/365)</f>
        <v>34.97242145666663</v>
      </c>
    </row>
    <row r="222" spans="1:7" x14ac:dyDescent="0.25">
      <c r="A222" s="19">
        <v>44200</v>
      </c>
      <c r="B222" s="35">
        <f t="shared" si="6"/>
        <v>9123240.3799999915</v>
      </c>
      <c r="C222" s="38">
        <f>SUMIF('Retailer Funding Summary '!D:D,'Interest Calculation'!A222,'Retailer Funding Summary '!E:E)</f>
        <v>0</v>
      </c>
      <c r="D222" s="38">
        <f>SUMIF('Retailer Re-Payments'!C:C,'Interest Calculation'!A222,'Retailer Re-Payments'!D:D)</f>
        <v>0</v>
      </c>
      <c r="E222" s="35">
        <f t="shared" si="7"/>
        <v>9123240.3799999915</v>
      </c>
      <c r="G222" s="35">
        <f>(E221)*('Interest Rate'!$C$15/365)</f>
        <v>34.97242145666663</v>
      </c>
    </row>
    <row r="223" spans="1:7" x14ac:dyDescent="0.25">
      <c r="A223" s="19">
        <v>44201</v>
      </c>
      <c r="B223" s="35">
        <f t="shared" si="6"/>
        <v>9123240.3799999915</v>
      </c>
      <c r="C223" s="38">
        <f>SUMIF('Retailer Funding Summary '!D:D,'Interest Calculation'!A223,'Retailer Funding Summary '!E:E)</f>
        <v>0</v>
      </c>
      <c r="D223" s="38">
        <f>SUMIF('Retailer Re-Payments'!C:C,'Interest Calculation'!A223,'Retailer Re-Payments'!D:D)</f>
        <v>0</v>
      </c>
      <c r="E223" s="35">
        <f t="shared" si="7"/>
        <v>9123240.3799999915</v>
      </c>
      <c r="G223" s="35">
        <f>(E222)*('Interest Rate'!$C$15/365)</f>
        <v>34.97242145666663</v>
      </c>
    </row>
    <row r="224" spans="1:7" x14ac:dyDescent="0.25">
      <c r="A224" s="19">
        <v>44202</v>
      </c>
      <c r="B224" s="35">
        <f t="shared" si="6"/>
        <v>9123240.3799999915</v>
      </c>
      <c r="C224" s="38">
        <f>SUMIF('Retailer Funding Summary '!D:D,'Interest Calculation'!A224,'Retailer Funding Summary '!E:E)</f>
        <v>0</v>
      </c>
      <c r="D224" s="38">
        <f>SUMIF('Retailer Re-Payments'!C:C,'Interest Calculation'!A224,'Retailer Re-Payments'!D:D)</f>
        <v>0</v>
      </c>
      <c r="E224" s="35">
        <f t="shared" si="7"/>
        <v>9123240.3799999915</v>
      </c>
      <c r="G224" s="35">
        <f>(E223)*('Interest Rate'!$C$15/365)</f>
        <v>34.97242145666663</v>
      </c>
    </row>
    <row r="225" spans="1:7" x14ac:dyDescent="0.25">
      <c r="A225" s="19">
        <v>44203</v>
      </c>
      <c r="B225" s="35">
        <f t="shared" si="6"/>
        <v>9123240.3799999915</v>
      </c>
      <c r="C225" s="38">
        <f>SUMIF('Retailer Funding Summary '!D:D,'Interest Calculation'!A225,'Retailer Funding Summary '!E:E)</f>
        <v>0</v>
      </c>
      <c r="D225" s="38">
        <f>SUMIF('Retailer Re-Payments'!C:C,'Interest Calculation'!A225,'Retailer Re-Payments'!D:D)</f>
        <v>0</v>
      </c>
      <c r="E225" s="35">
        <f t="shared" si="7"/>
        <v>9123240.3799999915</v>
      </c>
      <c r="G225" s="35">
        <f>(E224)*('Interest Rate'!$C$15/365)</f>
        <v>34.97242145666663</v>
      </c>
    </row>
    <row r="226" spans="1:7" x14ac:dyDescent="0.25">
      <c r="A226" s="19">
        <v>44204</v>
      </c>
      <c r="B226" s="35">
        <f t="shared" si="6"/>
        <v>9123240.3799999915</v>
      </c>
      <c r="C226" s="38">
        <f>SUMIF('Retailer Funding Summary '!D:D,'Interest Calculation'!A226,'Retailer Funding Summary '!E:E)</f>
        <v>0</v>
      </c>
      <c r="D226" s="38">
        <f>SUMIF('Retailer Re-Payments'!C:C,'Interest Calculation'!A226,'Retailer Re-Payments'!D:D)</f>
        <v>0</v>
      </c>
      <c r="E226" s="35">
        <f t="shared" si="7"/>
        <v>9123240.3799999915</v>
      </c>
      <c r="G226" s="35">
        <f>(E225)*('Interest Rate'!$C$15/365)</f>
        <v>34.97242145666663</v>
      </c>
    </row>
    <row r="227" spans="1:7" x14ac:dyDescent="0.25">
      <c r="A227" s="19">
        <v>44205</v>
      </c>
      <c r="B227" s="35">
        <f t="shared" si="6"/>
        <v>9123240.3799999915</v>
      </c>
      <c r="C227" s="38">
        <f>SUMIF('Retailer Funding Summary '!D:D,'Interest Calculation'!A227,'Retailer Funding Summary '!E:E)</f>
        <v>0</v>
      </c>
      <c r="D227" s="38">
        <f>SUMIF('Retailer Re-Payments'!C:C,'Interest Calculation'!A227,'Retailer Re-Payments'!D:D)</f>
        <v>0</v>
      </c>
      <c r="E227" s="35">
        <f t="shared" si="7"/>
        <v>9123240.3799999915</v>
      </c>
      <c r="G227" s="35">
        <f>(E226)*('Interest Rate'!$C$15/365)</f>
        <v>34.97242145666663</v>
      </c>
    </row>
    <row r="228" spans="1:7" x14ac:dyDescent="0.25">
      <c r="A228" s="19">
        <v>44206</v>
      </c>
      <c r="B228" s="35">
        <f t="shared" si="6"/>
        <v>9123240.3799999915</v>
      </c>
      <c r="C228" s="38">
        <f>SUMIF('Retailer Funding Summary '!D:D,'Interest Calculation'!A228,'Retailer Funding Summary '!E:E)</f>
        <v>0</v>
      </c>
      <c r="D228" s="38">
        <f>SUMIF('Retailer Re-Payments'!C:C,'Interest Calculation'!A228,'Retailer Re-Payments'!D:D)</f>
        <v>0</v>
      </c>
      <c r="E228" s="35">
        <f t="shared" si="7"/>
        <v>9123240.3799999915</v>
      </c>
      <c r="G228" s="35">
        <f>(E227)*('Interest Rate'!$C$15/365)</f>
        <v>34.97242145666663</v>
      </c>
    </row>
    <row r="229" spans="1:7" x14ac:dyDescent="0.25">
      <c r="A229" s="19">
        <v>44207</v>
      </c>
      <c r="B229" s="35">
        <f t="shared" si="6"/>
        <v>9123240.3799999915</v>
      </c>
      <c r="C229" s="38">
        <f>SUMIF('Retailer Funding Summary '!D:D,'Interest Calculation'!A229,'Retailer Funding Summary '!E:E)</f>
        <v>0</v>
      </c>
      <c r="D229" s="38">
        <f>SUMIF('Retailer Re-Payments'!C:C,'Interest Calculation'!A229,'Retailer Re-Payments'!D:D)</f>
        <v>0</v>
      </c>
      <c r="E229" s="35">
        <f t="shared" si="7"/>
        <v>9123240.3799999915</v>
      </c>
      <c r="G229" s="35">
        <f>(E228)*('Interest Rate'!$C$15/365)</f>
        <v>34.97242145666663</v>
      </c>
    </row>
    <row r="230" spans="1:7" x14ac:dyDescent="0.25">
      <c r="A230" s="19">
        <v>44208</v>
      </c>
      <c r="B230" s="35">
        <f t="shared" si="6"/>
        <v>9123240.3799999915</v>
      </c>
      <c r="C230" s="38">
        <f>SUMIF('Retailer Funding Summary '!D:D,'Interest Calculation'!A230,'Retailer Funding Summary '!E:E)</f>
        <v>0</v>
      </c>
      <c r="D230" s="38">
        <f>SUMIF('Retailer Re-Payments'!C:C,'Interest Calculation'!A230,'Retailer Re-Payments'!D:D)</f>
        <v>92268.37</v>
      </c>
      <c r="E230" s="35">
        <f t="shared" si="7"/>
        <v>9030972.0099999923</v>
      </c>
      <c r="G230" s="35">
        <f>(E229)*('Interest Rate'!$C$15/365)</f>
        <v>34.97242145666663</v>
      </c>
    </row>
    <row r="231" spans="1:7" x14ac:dyDescent="0.25">
      <c r="A231" s="19">
        <v>44209</v>
      </c>
      <c r="B231" s="35">
        <f t="shared" si="6"/>
        <v>9030972.0099999923</v>
      </c>
      <c r="C231" s="38">
        <f>SUMIF('Retailer Funding Summary '!D:D,'Interest Calculation'!A231,'Retailer Funding Summary '!E:E)</f>
        <v>0</v>
      </c>
      <c r="D231" s="38">
        <f>SUMIF('Retailer Re-Payments'!C:C,'Interest Calculation'!A231,'Retailer Re-Payments'!D:D)</f>
        <v>0</v>
      </c>
      <c r="E231" s="35">
        <f t="shared" si="7"/>
        <v>9030972.0099999923</v>
      </c>
      <c r="G231" s="35">
        <f>(E230)*('Interest Rate'!$C$15/365)</f>
        <v>34.6187260383333</v>
      </c>
    </row>
    <row r="232" spans="1:7" x14ac:dyDescent="0.25">
      <c r="A232" s="19">
        <v>44210</v>
      </c>
      <c r="B232" s="35">
        <f t="shared" si="6"/>
        <v>9030972.0099999923</v>
      </c>
      <c r="C232" s="38">
        <f>SUMIF('Retailer Funding Summary '!D:D,'Interest Calculation'!A232,'Retailer Funding Summary '!E:E)</f>
        <v>0</v>
      </c>
      <c r="D232" s="38">
        <f>SUMIF('Retailer Re-Payments'!C:C,'Interest Calculation'!A232,'Retailer Re-Payments'!D:D)</f>
        <v>10986.39</v>
      </c>
      <c r="E232" s="35">
        <f t="shared" si="7"/>
        <v>9019985.6199999917</v>
      </c>
      <c r="G232" s="35">
        <f>(E231)*('Interest Rate'!$C$15/365)</f>
        <v>34.6187260383333</v>
      </c>
    </row>
    <row r="233" spans="1:7" x14ac:dyDescent="0.25">
      <c r="A233" s="19">
        <v>44211</v>
      </c>
      <c r="B233" s="35">
        <f t="shared" si="6"/>
        <v>9019985.6199999917</v>
      </c>
      <c r="C233" s="38">
        <f>SUMIF('Retailer Funding Summary '!D:D,'Interest Calculation'!A233,'Retailer Funding Summary '!E:E)</f>
        <v>0</v>
      </c>
      <c r="D233" s="38">
        <f>SUMIF('Retailer Re-Payments'!C:C,'Interest Calculation'!A233,'Retailer Re-Payments'!D:D)</f>
        <v>1813.02</v>
      </c>
      <c r="E233" s="35">
        <f t="shared" si="7"/>
        <v>9018172.5999999922</v>
      </c>
      <c r="G233" s="35">
        <f>(E232)*('Interest Rate'!$C$15/365)</f>
        <v>34.5766115433333</v>
      </c>
    </row>
    <row r="234" spans="1:7" x14ac:dyDescent="0.25">
      <c r="A234" s="19">
        <v>44212</v>
      </c>
      <c r="B234" s="35">
        <f t="shared" si="6"/>
        <v>9018172.5999999922</v>
      </c>
      <c r="C234" s="38">
        <f>SUMIF('Retailer Funding Summary '!D:D,'Interest Calculation'!A234,'Retailer Funding Summary '!E:E)</f>
        <v>0</v>
      </c>
      <c r="D234" s="38">
        <f>SUMIF('Retailer Re-Payments'!C:C,'Interest Calculation'!A234,'Retailer Re-Payments'!D:D)</f>
        <v>0</v>
      </c>
      <c r="E234" s="35">
        <f t="shared" si="7"/>
        <v>9018172.5999999922</v>
      </c>
      <c r="G234" s="35">
        <f>(E233)*('Interest Rate'!$C$15/365)</f>
        <v>34.569661633333297</v>
      </c>
    </row>
    <row r="235" spans="1:7" x14ac:dyDescent="0.25">
      <c r="A235" s="19">
        <v>44213</v>
      </c>
      <c r="B235" s="35">
        <f t="shared" si="6"/>
        <v>9018172.5999999922</v>
      </c>
      <c r="C235" s="38">
        <f>SUMIF('Retailer Funding Summary '!D:D,'Interest Calculation'!A235,'Retailer Funding Summary '!E:E)</f>
        <v>0</v>
      </c>
      <c r="D235" s="38">
        <f>SUMIF('Retailer Re-Payments'!C:C,'Interest Calculation'!A235,'Retailer Re-Payments'!D:D)</f>
        <v>0</v>
      </c>
      <c r="E235" s="35">
        <f t="shared" si="7"/>
        <v>9018172.5999999922</v>
      </c>
      <c r="G235" s="35">
        <f>(E234)*('Interest Rate'!$C$15/365)</f>
        <v>34.569661633333297</v>
      </c>
    </row>
    <row r="236" spans="1:7" x14ac:dyDescent="0.25">
      <c r="A236" s="19">
        <v>44214</v>
      </c>
      <c r="B236" s="35">
        <f t="shared" si="6"/>
        <v>9018172.5999999922</v>
      </c>
      <c r="C236" s="38">
        <f>SUMIF('Retailer Funding Summary '!D:D,'Interest Calculation'!A236,'Retailer Funding Summary '!E:E)</f>
        <v>0</v>
      </c>
      <c r="D236" s="38">
        <f>SUMIF('Retailer Re-Payments'!C:C,'Interest Calculation'!A236,'Retailer Re-Payments'!D:D)</f>
        <v>0</v>
      </c>
      <c r="E236" s="35">
        <f t="shared" si="7"/>
        <v>9018172.5999999922</v>
      </c>
      <c r="G236" s="35">
        <f>(E235)*('Interest Rate'!$C$15/365)</f>
        <v>34.569661633333297</v>
      </c>
    </row>
    <row r="237" spans="1:7" x14ac:dyDescent="0.25">
      <c r="A237" s="19">
        <v>44215</v>
      </c>
      <c r="B237" s="35">
        <f t="shared" si="6"/>
        <v>9018172.5999999922</v>
      </c>
      <c r="C237" s="38">
        <f>SUMIF('Retailer Funding Summary '!D:D,'Interest Calculation'!A237,'Retailer Funding Summary '!E:E)</f>
        <v>0</v>
      </c>
      <c r="D237" s="38">
        <f>SUMIF('Retailer Re-Payments'!C:C,'Interest Calculation'!A237,'Retailer Re-Payments'!D:D)</f>
        <v>0</v>
      </c>
      <c r="E237" s="35">
        <f t="shared" si="7"/>
        <v>9018172.5999999922</v>
      </c>
      <c r="G237" s="35">
        <f>(E236)*('Interest Rate'!$C$15/365)</f>
        <v>34.569661633333297</v>
      </c>
    </row>
    <row r="238" spans="1:7" x14ac:dyDescent="0.25">
      <c r="A238" s="19">
        <v>44216</v>
      </c>
      <c r="B238" s="35">
        <f t="shared" si="6"/>
        <v>9018172.5999999922</v>
      </c>
      <c r="C238" s="38">
        <f>SUMIF('Retailer Funding Summary '!D:D,'Interest Calculation'!A238,'Retailer Funding Summary '!E:E)</f>
        <v>0</v>
      </c>
      <c r="D238" s="38">
        <f>SUMIF('Retailer Re-Payments'!C:C,'Interest Calculation'!A238,'Retailer Re-Payments'!D:D)</f>
        <v>0</v>
      </c>
      <c r="E238" s="35">
        <f t="shared" si="7"/>
        <v>9018172.5999999922</v>
      </c>
      <c r="G238" s="35">
        <f>(E237)*('Interest Rate'!$C$15/365)</f>
        <v>34.569661633333297</v>
      </c>
    </row>
    <row r="239" spans="1:7" x14ac:dyDescent="0.25">
      <c r="A239" s="19">
        <v>44217</v>
      </c>
      <c r="B239" s="35">
        <f t="shared" si="6"/>
        <v>9018172.5999999922</v>
      </c>
      <c r="C239" s="38">
        <f>SUMIF('Retailer Funding Summary '!D:D,'Interest Calculation'!A239,'Retailer Funding Summary '!E:E)</f>
        <v>0</v>
      </c>
      <c r="D239" s="38">
        <f>SUMIF('Retailer Re-Payments'!C:C,'Interest Calculation'!A239,'Retailer Re-Payments'!D:D)</f>
        <v>952536.14</v>
      </c>
      <c r="E239" s="35">
        <f t="shared" si="7"/>
        <v>8065636.4599999925</v>
      </c>
      <c r="G239" s="35">
        <f>(E238)*('Interest Rate'!$C$15/365)</f>
        <v>34.569661633333297</v>
      </c>
    </row>
    <row r="240" spans="1:7" x14ac:dyDescent="0.25">
      <c r="A240" s="19">
        <v>44218</v>
      </c>
      <c r="B240" s="35">
        <f t="shared" si="6"/>
        <v>8065636.4599999925</v>
      </c>
      <c r="C240" s="38">
        <f>SUMIF('Retailer Funding Summary '!D:D,'Interest Calculation'!A240,'Retailer Funding Summary '!E:E)</f>
        <v>0</v>
      </c>
      <c r="D240" s="38">
        <f>SUMIF('Retailer Re-Payments'!C:C,'Interest Calculation'!A240,'Retailer Re-Payments'!D:D)</f>
        <v>0</v>
      </c>
      <c r="E240" s="35">
        <f t="shared" si="7"/>
        <v>8065636.4599999925</v>
      </c>
      <c r="G240" s="35">
        <f>(E239)*('Interest Rate'!$C$15/365)</f>
        <v>30.918273096666635</v>
      </c>
    </row>
    <row r="241" spans="1:7" x14ac:dyDescent="0.25">
      <c r="A241" s="19">
        <v>44219</v>
      </c>
      <c r="B241" s="35">
        <f t="shared" si="6"/>
        <v>8065636.4599999925</v>
      </c>
      <c r="C241" s="38">
        <f>SUMIF('Retailer Funding Summary '!D:D,'Interest Calculation'!A241,'Retailer Funding Summary '!E:E)</f>
        <v>0</v>
      </c>
      <c r="D241" s="38">
        <f>SUMIF('Retailer Re-Payments'!C:C,'Interest Calculation'!A241,'Retailer Re-Payments'!D:D)</f>
        <v>0</v>
      </c>
      <c r="E241" s="35">
        <f t="shared" si="7"/>
        <v>8065636.4599999925</v>
      </c>
      <c r="G241" s="35">
        <f>(E240)*('Interest Rate'!$C$15/365)</f>
        <v>30.918273096666635</v>
      </c>
    </row>
    <row r="242" spans="1:7" x14ac:dyDescent="0.25">
      <c r="A242" s="19">
        <v>44220</v>
      </c>
      <c r="B242" s="35">
        <f t="shared" si="6"/>
        <v>8065636.4599999925</v>
      </c>
      <c r="C242" s="38">
        <f>SUMIF('Retailer Funding Summary '!D:D,'Interest Calculation'!A242,'Retailer Funding Summary '!E:E)</f>
        <v>0</v>
      </c>
      <c r="D242" s="38">
        <f>SUMIF('Retailer Re-Payments'!C:C,'Interest Calculation'!A242,'Retailer Re-Payments'!D:D)</f>
        <v>0</v>
      </c>
      <c r="E242" s="35">
        <f t="shared" si="7"/>
        <v>8065636.4599999925</v>
      </c>
      <c r="G242" s="35">
        <f>(E241)*('Interest Rate'!$C$15/365)</f>
        <v>30.918273096666635</v>
      </c>
    </row>
    <row r="243" spans="1:7" x14ac:dyDescent="0.25">
      <c r="A243" s="19">
        <v>44221</v>
      </c>
      <c r="B243" s="35">
        <f t="shared" si="6"/>
        <v>8065636.4599999925</v>
      </c>
      <c r="C243" s="38">
        <f>SUMIF('Retailer Funding Summary '!D:D,'Interest Calculation'!A243,'Retailer Funding Summary '!E:E)</f>
        <v>0</v>
      </c>
      <c r="D243" s="38">
        <f>SUMIF('Retailer Re-Payments'!C:C,'Interest Calculation'!A243,'Retailer Re-Payments'!D:D)</f>
        <v>28287.11</v>
      </c>
      <c r="E243" s="35">
        <f t="shared" si="7"/>
        <v>8037349.3499999922</v>
      </c>
      <c r="G243" s="35">
        <f>(E242)*('Interest Rate'!$C$15/365)</f>
        <v>30.918273096666635</v>
      </c>
    </row>
    <row r="244" spans="1:7" x14ac:dyDescent="0.25">
      <c r="A244" s="19">
        <v>44222</v>
      </c>
      <c r="B244" s="35">
        <f t="shared" si="6"/>
        <v>8037349.3499999922</v>
      </c>
      <c r="C244" s="38">
        <f>SUMIF('Retailer Funding Summary '!D:D,'Interest Calculation'!A244,'Retailer Funding Summary '!E:E)</f>
        <v>0</v>
      </c>
      <c r="D244" s="38">
        <f>SUMIF('Retailer Re-Payments'!C:C,'Interest Calculation'!A244,'Retailer Re-Payments'!D:D)</f>
        <v>0</v>
      </c>
      <c r="E244" s="35">
        <f t="shared" si="7"/>
        <v>8037349.3499999922</v>
      </c>
      <c r="G244" s="35">
        <f>(E243)*('Interest Rate'!$C$15/365)</f>
        <v>30.809839174999965</v>
      </c>
    </row>
    <row r="245" spans="1:7" x14ac:dyDescent="0.25">
      <c r="A245" s="19">
        <v>44223</v>
      </c>
      <c r="B245" s="35">
        <f t="shared" si="6"/>
        <v>8037349.3499999922</v>
      </c>
      <c r="C245" s="38">
        <f>SUMIF('Retailer Funding Summary '!D:D,'Interest Calculation'!A245,'Retailer Funding Summary '!E:E)</f>
        <v>0</v>
      </c>
      <c r="D245" s="38">
        <f>SUMIF('Retailer Re-Payments'!C:C,'Interest Calculation'!A245,'Retailer Re-Payments'!D:D)</f>
        <v>1504.67</v>
      </c>
      <c r="E245" s="35">
        <f t="shared" si="7"/>
        <v>8035844.6799999923</v>
      </c>
      <c r="G245" s="35">
        <f>(E244)*('Interest Rate'!$C$15/365)</f>
        <v>30.809839174999965</v>
      </c>
    </row>
    <row r="246" spans="1:7" x14ac:dyDescent="0.25">
      <c r="A246" s="19">
        <v>44224</v>
      </c>
      <c r="B246" s="35">
        <f t="shared" si="6"/>
        <v>8035844.6799999923</v>
      </c>
      <c r="C246" s="38">
        <f>SUMIF('Retailer Funding Summary '!D:D,'Interest Calculation'!A246,'Retailer Funding Summary '!E:E)</f>
        <v>0</v>
      </c>
      <c r="D246" s="38">
        <f>SUMIF('Retailer Re-Payments'!C:C,'Interest Calculation'!A246,'Retailer Re-Payments'!D:D)</f>
        <v>0</v>
      </c>
      <c r="E246" s="35">
        <f t="shared" si="7"/>
        <v>8035844.6799999923</v>
      </c>
      <c r="G246" s="35">
        <f>(E245)*('Interest Rate'!$C$15/365)</f>
        <v>30.8040712733333</v>
      </c>
    </row>
    <row r="247" spans="1:7" x14ac:dyDescent="0.25">
      <c r="A247" s="19">
        <v>44225</v>
      </c>
      <c r="B247" s="35">
        <f t="shared" si="6"/>
        <v>8035844.6799999923</v>
      </c>
      <c r="C247" s="38">
        <f>SUMIF('Retailer Funding Summary '!D:D,'Interest Calculation'!A247,'Retailer Funding Summary '!E:E)</f>
        <v>0</v>
      </c>
      <c r="D247" s="38">
        <f>SUMIF('Retailer Re-Payments'!C:C,'Interest Calculation'!A247,'Retailer Re-Payments'!D:D)</f>
        <v>551269.35000000009</v>
      </c>
      <c r="E247" s="35">
        <f t="shared" si="7"/>
        <v>7484575.3299999926</v>
      </c>
      <c r="G247" s="35">
        <f>(E246)*('Interest Rate'!$C$15/365)</f>
        <v>30.8040712733333</v>
      </c>
    </row>
    <row r="248" spans="1:7" x14ac:dyDescent="0.25">
      <c r="A248" s="19">
        <v>44226</v>
      </c>
      <c r="B248" s="35">
        <f t="shared" si="6"/>
        <v>7484575.3299999926</v>
      </c>
      <c r="C248" s="38">
        <f>SUMIF('Retailer Funding Summary '!D:D,'Interest Calculation'!A248,'Retailer Funding Summary '!E:E)</f>
        <v>0</v>
      </c>
      <c r="D248" s="38">
        <f>SUMIF('Retailer Re-Payments'!C:C,'Interest Calculation'!A248,'Retailer Re-Payments'!D:D)</f>
        <v>0</v>
      </c>
      <c r="E248" s="35">
        <f t="shared" si="7"/>
        <v>7484575.3299999926</v>
      </c>
      <c r="G248" s="35">
        <f>(E247)*('Interest Rate'!$C$15/365)</f>
        <v>28.690872098333301</v>
      </c>
    </row>
    <row r="249" spans="1:7" x14ac:dyDescent="0.25">
      <c r="A249" s="19">
        <v>44227</v>
      </c>
      <c r="B249" s="35">
        <f t="shared" si="6"/>
        <v>7484575.3299999926</v>
      </c>
      <c r="C249" s="38">
        <f>SUMIF('Retailer Funding Summary '!D:D,'Interest Calculation'!A249,'Retailer Funding Summary '!E:E)</f>
        <v>0</v>
      </c>
      <c r="D249" s="38">
        <f>SUMIF('Retailer Re-Payments'!C:C,'Interest Calculation'!A249,'Retailer Re-Payments'!D:D)</f>
        <v>0</v>
      </c>
      <c r="E249" s="35">
        <f t="shared" si="7"/>
        <v>7484575.3299999926</v>
      </c>
      <c r="G249" s="35">
        <f>(E248)*('Interest Rate'!$C$15/365)</f>
        <v>28.690872098333301</v>
      </c>
    </row>
    <row r="250" spans="1:7" x14ac:dyDescent="0.25">
      <c r="A250" s="19">
        <v>44228</v>
      </c>
      <c r="B250" s="35">
        <f t="shared" si="6"/>
        <v>7484575.3299999926</v>
      </c>
      <c r="C250" s="38">
        <f>SUMIF('Retailer Funding Summary '!D:D,'Interest Calculation'!A250,'Retailer Funding Summary '!E:E)</f>
        <v>0</v>
      </c>
      <c r="D250" s="38">
        <f>SUMIF('Retailer Re-Payments'!C:C,'Interest Calculation'!A250,'Retailer Re-Payments'!D:D)</f>
        <v>0</v>
      </c>
      <c r="E250" s="35">
        <f t="shared" si="7"/>
        <v>7484575.3299999926</v>
      </c>
      <c r="G250" s="35">
        <f>(E249)*('Interest Rate'!$C$15/365)</f>
        <v>28.690872098333301</v>
      </c>
    </row>
    <row r="251" spans="1:7" x14ac:dyDescent="0.25">
      <c r="A251" s="19">
        <v>44229</v>
      </c>
      <c r="B251" s="35">
        <f t="shared" si="6"/>
        <v>7484575.3299999926</v>
      </c>
      <c r="C251" s="38">
        <f>SUMIF('Retailer Funding Summary '!D:D,'Interest Calculation'!A251,'Retailer Funding Summary '!E:E)</f>
        <v>0</v>
      </c>
      <c r="D251" s="38">
        <f>SUMIF('Retailer Re-Payments'!C:C,'Interest Calculation'!A251,'Retailer Re-Payments'!D:D)</f>
        <v>0</v>
      </c>
      <c r="E251" s="35">
        <f t="shared" si="7"/>
        <v>7484575.3299999926</v>
      </c>
      <c r="G251" s="35">
        <f>(E250)*('Interest Rate'!$C$15/365)</f>
        <v>28.690872098333301</v>
      </c>
    </row>
    <row r="252" spans="1:7" x14ac:dyDescent="0.25">
      <c r="A252" s="19">
        <v>44230</v>
      </c>
      <c r="B252" s="35">
        <f t="shared" si="6"/>
        <v>7484575.3299999926</v>
      </c>
      <c r="C252" s="38">
        <f>SUMIF('Retailer Funding Summary '!D:D,'Interest Calculation'!A252,'Retailer Funding Summary '!E:E)</f>
        <v>0</v>
      </c>
      <c r="D252" s="38">
        <f>SUMIF('Retailer Re-Payments'!C:C,'Interest Calculation'!A252,'Retailer Re-Payments'!D:D)</f>
        <v>0</v>
      </c>
      <c r="E252" s="35">
        <f t="shared" si="7"/>
        <v>7484575.3299999926</v>
      </c>
      <c r="G252" s="35">
        <f>(E251)*('Interest Rate'!$C$15/365)</f>
        <v>28.690872098333301</v>
      </c>
    </row>
    <row r="253" spans="1:7" x14ac:dyDescent="0.25">
      <c r="A253" s="19">
        <v>44231</v>
      </c>
      <c r="B253" s="35">
        <f t="shared" si="6"/>
        <v>7484575.3299999926</v>
      </c>
      <c r="C253" s="38">
        <f>SUMIF('Retailer Funding Summary '!D:D,'Interest Calculation'!A253,'Retailer Funding Summary '!E:E)</f>
        <v>0</v>
      </c>
      <c r="D253" s="38">
        <f>SUMIF('Retailer Re-Payments'!C:C,'Interest Calculation'!A253,'Retailer Re-Payments'!D:D)</f>
        <v>0</v>
      </c>
      <c r="E253" s="35">
        <f t="shared" si="7"/>
        <v>7484575.3299999926</v>
      </c>
      <c r="G253" s="35">
        <f>(E252)*('Interest Rate'!$C$15/365)</f>
        <v>28.690872098333301</v>
      </c>
    </row>
    <row r="254" spans="1:7" x14ac:dyDescent="0.25">
      <c r="A254" s="19">
        <v>44232</v>
      </c>
      <c r="B254" s="35">
        <f t="shared" si="6"/>
        <v>7484575.3299999926</v>
      </c>
      <c r="C254" s="38">
        <f>SUMIF('Retailer Funding Summary '!D:D,'Interest Calculation'!A254,'Retailer Funding Summary '!E:E)</f>
        <v>0</v>
      </c>
      <c r="D254" s="38">
        <f>SUMIF('Retailer Re-Payments'!C:C,'Interest Calculation'!A254,'Retailer Re-Payments'!D:D)</f>
        <v>0</v>
      </c>
      <c r="E254" s="35">
        <f t="shared" si="7"/>
        <v>7484575.3299999926</v>
      </c>
      <c r="G254" s="35">
        <f>(E253)*('Interest Rate'!$C$15/365)</f>
        <v>28.690872098333301</v>
      </c>
    </row>
    <row r="255" spans="1:7" x14ac:dyDescent="0.25">
      <c r="A255" s="19">
        <v>44233</v>
      </c>
      <c r="B255" s="35">
        <f t="shared" si="6"/>
        <v>7484575.3299999926</v>
      </c>
      <c r="C255" s="38">
        <f>SUMIF('Retailer Funding Summary '!D:D,'Interest Calculation'!A255,'Retailer Funding Summary '!E:E)</f>
        <v>0</v>
      </c>
      <c r="D255" s="38">
        <f>SUMIF('Retailer Re-Payments'!C:C,'Interest Calculation'!A255,'Retailer Re-Payments'!D:D)</f>
        <v>0</v>
      </c>
      <c r="E255" s="35">
        <f t="shared" si="7"/>
        <v>7484575.3299999926</v>
      </c>
      <c r="G255" s="35">
        <f>(E254)*('Interest Rate'!$C$15/365)</f>
        <v>28.690872098333301</v>
      </c>
    </row>
    <row r="256" spans="1:7" x14ac:dyDescent="0.25">
      <c r="A256" s="19">
        <v>44234</v>
      </c>
      <c r="B256" s="35">
        <f t="shared" si="6"/>
        <v>7484575.3299999926</v>
      </c>
      <c r="C256" s="38">
        <f>SUMIF('Retailer Funding Summary '!D:D,'Interest Calculation'!A256,'Retailer Funding Summary '!E:E)</f>
        <v>0</v>
      </c>
      <c r="D256" s="38">
        <f>SUMIF('Retailer Re-Payments'!C:C,'Interest Calculation'!A256,'Retailer Re-Payments'!D:D)</f>
        <v>0</v>
      </c>
      <c r="E256" s="35">
        <f t="shared" si="7"/>
        <v>7484575.3299999926</v>
      </c>
      <c r="G256" s="35">
        <f>(E255)*('Interest Rate'!$C$15/365)</f>
        <v>28.690872098333301</v>
      </c>
    </row>
    <row r="257" spans="1:7" x14ac:dyDescent="0.25">
      <c r="A257" s="19">
        <v>44235</v>
      </c>
      <c r="B257" s="35">
        <f t="shared" si="6"/>
        <v>7484575.3299999926</v>
      </c>
      <c r="C257" s="38">
        <f>SUMIF('Retailer Funding Summary '!D:D,'Interest Calculation'!A257,'Retailer Funding Summary '!E:E)</f>
        <v>0</v>
      </c>
      <c r="D257" s="38">
        <f>SUMIF('Retailer Re-Payments'!C:C,'Interest Calculation'!A257,'Retailer Re-Payments'!D:D)</f>
        <v>0</v>
      </c>
      <c r="E257" s="35">
        <f t="shared" si="7"/>
        <v>7484575.3299999926</v>
      </c>
      <c r="G257" s="35">
        <f>(E256)*('Interest Rate'!$C$15/365)</f>
        <v>28.690872098333301</v>
      </c>
    </row>
    <row r="258" spans="1:7" x14ac:dyDescent="0.25">
      <c r="A258" s="19">
        <v>44236</v>
      </c>
      <c r="B258" s="35">
        <f t="shared" si="6"/>
        <v>7484575.3299999926</v>
      </c>
      <c r="C258" s="38">
        <f>SUMIF('Retailer Funding Summary '!D:D,'Interest Calculation'!A258,'Retailer Funding Summary '!E:E)</f>
        <v>0</v>
      </c>
      <c r="D258" s="38">
        <f>SUMIF('Retailer Re-Payments'!C:C,'Interest Calculation'!A258,'Retailer Re-Payments'!D:D)</f>
        <v>0</v>
      </c>
      <c r="E258" s="35">
        <f t="shared" si="7"/>
        <v>7484575.3299999926</v>
      </c>
      <c r="G258" s="35">
        <f>(E257)*('Interest Rate'!$C$15/365)</f>
        <v>28.690872098333301</v>
      </c>
    </row>
    <row r="259" spans="1:7" x14ac:dyDescent="0.25">
      <c r="A259" s="19">
        <v>44237</v>
      </c>
      <c r="B259" s="35">
        <f t="shared" si="6"/>
        <v>7484575.3299999926</v>
      </c>
      <c r="C259" s="38">
        <f>SUMIF('Retailer Funding Summary '!D:D,'Interest Calculation'!A259,'Retailer Funding Summary '!E:E)</f>
        <v>0</v>
      </c>
      <c r="D259" s="38">
        <f>SUMIF('Retailer Re-Payments'!C:C,'Interest Calculation'!A259,'Retailer Re-Payments'!D:D)</f>
        <v>8879.68</v>
      </c>
      <c r="E259" s="35">
        <f t="shared" si="7"/>
        <v>7475695.6499999929</v>
      </c>
      <c r="G259" s="35">
        <f>(E258)*('Interest Rate'!$C$15/365)</f>
        <v>28.690872098333301</v>
      </c>
    </row>
    <row r="260" spans="1:7" x14ac:dyDescent="0.25">
      <c r="A260" s="19">
        <v>44238</v>
      </c>
      <c r="B260" s="35">
        <f t="shared" si="6"/>
        <v>7475695.6499999929</v>
      </c>
      <c r="C260" s="38">
        <f>SUMIF('Retailer Funding Summary '!D:D,'Interest Calculation'!A260,'Retailer Funding Summary '!E:E)</f>
        <v>0</v>
      </c>
      <c r="D260" s="38">
        <f>SUMIF('Retailer Re-Payments'!C:C,'Interest Calculation'!A260,'Retailer Re-Payments'!D:D)</f>
        <v>0</v>
      </c>
      <c r="E260" s="35">
        <f t="shared" si="7"/>
        <v>7475695.6499999929</v>
      </c>
      <c r="G260" s="35">
        <f>(E259)*('Interest Rate'!$C$15/365)</f>
        <v>28.656833324999969</v>
      </c>
    </row>
    <row r="261" spans="1:7" x14ac:dyDescent="0.25">
      <c r="A261" s="19">
        <v>44239</v>
      </c>
      <c r="B261" s="35">
        <f t="shared" si="6"/>
        <v>7475695.6499999929</v>
      </c>
      <c r="C261" s="38">
        <f>SUMIF('Retailer Funding Summary '!D:D,'Interest Calculation'!A261,'Retailer Funding Summary '!E:E)</f>
        <v>0</v>
      </c>
      <c r="D261" s="38">
        <f>SUMIF('Retailer Re-Payments'!C:C,'Interest Calculation'!A261,'Retailer Re-Payments'!D:D)</f>
        <v>0</v>
      </c>
      <c r="E261" s="35">
        <f t="shared" si="7"/>
        <v>7475695.6499999929</v>
      </c>
      <c r="G261" s="35">
        <f>(E260)*('Interest Rate'!$C$15/365)</f>
        <v>28.656833324999969</v>
      </c>
    </row>
    <row r="262" spans="1:7" x14ac:dyDescent="0.25">
      <c r="A262" s="19">
        <v>44240</v>
      </c>
      <c r="B262" s="35">
        <f t="shared" si="6"/>
        <v>7475695.6499999929</v>
      </c>
      <c r="C262" s="38">
        <f>SUMIF('Retailer Funding Summary '!D:D,'Interest Calculation'!A262,'Retailer Funding Summary '!E:E)</f>
        <v>0</v>
      </c>
      <c r="D262" s="38">
        <f>SUMIF('Retailer Re-Payments'!C:C,'Interest Calculation'!A262,'Retailer Re-Payments'!D:D)</f>
        <v>0</v>
      </c>
      <c r="E262" s="35">
        <f t="shared" si="7"/>
        <v>7475695.6499999929</v>
      </c>
      <c r="G262" s="35">
        <f>(E261)*('Interest Rate'!$C$15/365)</f>
        <v>28.656833324999969</v>
      </c>
    </row>
    <row r="263" spans="1:7" x14ac:dyDescent="0.25">
      <c r="A263" s="19">
        <v>44241</v>
      </c>
      <c r="B263" s="35">
        <f t="shared" si="6"/>
        <v>7475695.6499999929</v>
      </c>
      <c r="C263" s="38">
        <f>SUMIF('Retailer Funding Summary '!D:D,'Interest Calculation'!A263,'Retailer Funding Summary '!E:E)</f>
        <v>0</v>
      </c>
      <c r="D263" s="38">
        <f>SUMIF('Retailer Re-Payments'!C:C,'Interest Calculation'!A263,'Retailer Re-Payments'!D:D)</f>
        <v>0</v>
      </c>
      <c r="E263" s="35">
        <f t="shared" si="7"/>
        <v>7475695.6499999929</v>
      </c>
      <c r="G263" s="35">
        <f>(E262)*('Interest Rate'!$C$15/365)</f>
        <v>28.656833324999969</v>
      </c>
    </row>
    <row r="264" spans="1:7" x14ac:dyDescent="0.25">
      <c r="A264" s="19">
        <v>44242</v>
      </c>
      <c r="B264" s="35">
        <f t="shared" si="6"/>
        <v>7475695.6499999929</v>
      </c>
      <c r="C264" s="38">
        <f>SUMIF('Retailer Funding Summary '!D:D,'Interest Calculation'!A264,'Retailer Funding Summary '!E:E)</f>
        <v>0</v>
      </c>
      <c r="D264" s="38">
        <f>SUMIF('Retailer Re-Payments'!C:C,'Interest Calculation'!A264,'Retailer Re-Payments'!D:D)</f>
        <v>0</v>
      </c>
      <c r="E264" s="35">
        <f t="shared" si="7"/>
        <v>7475695.6499999929</v>
      </c>
      <c r="G264" s="35">
        <f>(E263)*('Interest Rate'!$C$15/365)</f>
        <v>28.656833324999969</v>
      </c>
    </row>
    <row r="265" spans="1:7" x14ac:dyDescent="0.25">
      <c r="A265" s="19">
        <v>44243</v>
      </c>
      <c r="B265" s="35">
        <f t="shared" ref="B265:B292" si="8">E264</f>
        <v>7475695.6499999929</v>
      </c>
      <c r="C265" s="38">
        <f>SUMIF('Retailer Funding Summary '!D:D,'Interest Calculation'!A265,'Retailer Funding Summary '!E:E)</f>
        <v>0</v>
      </c>
      <c r="D265" s="38">
        <f>SUMIF('Retailer Re-Payments'!C:C,'Interest Calculation'!A265,'Retailer Re-Payments'!D:D)</f>
        <v>93332.55</v>
      </c>
      <c r="E265" s="35">
        <f t="shared" ref="E265:E328" si="9">E264+C265-D265</f>
        <v>7382363.0999999931</v>
      </c>
      <c r="G265" s="35">
        <f>(E264)*('Interest Rate'!$C$15/365)</f>
        <v>28.656833324999969</v>
      </c>
    </row>
    <row r="266" spans="1:7" x14ac:dyDescent="0.25">
      <c r="A266" s="19">
        <v>44244</v>
      </c>
      <c r="B266" s="35">
        <f t="shared" si="8"/>
        <v>7382363.0999999931</v>
      </c>
      <c r="C266" s="38">
        <f>SUMIF('Retailer Funding Summary '!D:D,'Interest Calculation'!A266,'Retailer Funding Summary '!E:E)</f>
        <v>0</v>
      </c>
      <c r="D266" s="38">
        <f>SUMIF('Retailer Re-Payments'!C:C,'Interest Calculation'!A266,'Retailer Re-Payments'!D:D)</f>
        <v>0</v>
      </c>
      <c r="E266" s="35">
        <f t="shared" si="9"/>
        <v>7382363.0999999931</v>
      </c>
      <c r="G266" s="35">
        <f>(E265)*('Interest Rate'!$C$15/365)</f>
        <v>28.29905854999997</v>
      </c>
    </row>
    <row r="267" spans="1:7" x14ac:dyDescent="0.25">
      <c r="A267" s="19">
        <v>44245</v>
      </c>
      <c r="B267" s="35">
        <f t="shared" si="8"/>
        <v>7382363.0999999931</v>
      </c>
      <c r="C267" s="38">
        <f>SUMIF('Retailer Funding Summary '!D:D,'Interest Calculation'!A267,'Retailer Funding Summary '!E:E)</f>
        <v>0</v>
      </c>
      <c r="D267" s="38">
        <f>SUMIF('Retailer Re-Payments'!C:C,'Interest Calculation'!A267,'Retailer Re-Payments'!D:D)</f>
        <v>0</v>
      </c>
      <c r="E267" s="35">
        <f t="shared" si="9"/>
        <v>7382363.0999999931</v>
      </c>
      <c r="G267" s="35">
        <f>(E266)*('Interest Rate'!$C$20/365)</f>
        <v>19.740985771111092</v>
      </c>
    </row>
    <row r="268" spans="1:7" x14ac:dyDescent="0.25">
      <c r="A268" s="19">
        <v>44246</v>
      </c>
      <c r="B268" s="35">
        <f t="shared" si="8"/>
        <v>7382363.0999999931</v>
      </c>
      <c r="C268" s="38">
        <f>SUMIF('Retailer Funding Summary '!D:D,'Interest Calculation'!A268,'Retailer Funding Summary '!E:E)</f>
        <v>0</v>
      </c>
      <c r="D268" s="38">
        <f>SUMIF('Retailer Re-Payments'!C:C,'Interest Calculation'!A268,'Retailer Re-Payments'!D:D)</f>
        <v>0</v>
      </c>
      <c r="E268" s="35">
        <f t="shared" si="9"/>
        <v>7382363.0999999931</v>
      </c>
      <c r="G268" s="35">
        <f>(E267)*('Interest Rate'!$C$20/365)</f>
        <v>19.740985771111092</v>
      </c>
    </row>
    <row r="269" spans="1:7" x14ac:dyDescent="0.25">
      <c r="A269" s="19">
        <v>44247</v>
      </c>
      <c r="B269" s="35">
        <f t="shared" si="8"/>
        <v>7382363.0999999931</v>
      </c>
      <c r="C269" s="38">
        <f>SUMIF('Retailer Funding Summary '!D:D,'Interest Calculation'!A269,'Retailer Funding Summary '!E:E)</f>
        <v>0</v>
      </c>
      <c r="D269" s="38">
        <f>SUMIF('Retailer Re-Payments'!C:C,'Interest Calculation'!A269,'Retailer Re-Payments'!D:D)</f>
        <v>0</v>
      </c>
      <c r="E269" s="35">
        <f t="shared" si="9"/>
        <v>7382363.0999999931</v>
      </c>
      <c r="G269" s="35">
        <f>(E268)*('Interest Rate'!$C$20/365)</f>
        <v>19.740985771111092</v>
      </c>
    </row>
    <row r="270" spans="1:7" x14ac:dyDescent="0.25">
      <c r="A270" s="19">
        <v>44248</v>
      </c>
      <c r="B270" s="35">
        <f t="shared" si="8"/>
        <v>7382363.0999999931</v>
      </c>
      <c r="C270" s="38">
        <f>SUMIF('Retailer Funding Summary '!D:D,'Interest Calculation'!A270,'Retailer Funding Summary '!E:E)</f>
        <v>0</v>
      </c>
      <c r="D270" s="38">
        <f>SUMIF('Retailer Re-Payments'!C:C,'Interest Calculation'!A270,'Retailer Re-Payments'!D:D)</f>
        <v>0</v>
      </c>
      <c r="E270" s="35">
        <f t="shared" si="9"/>
        <v>7382363.0999999931</v>
      </c>
      <c r="G270" s="35">
        <f>(E269)*('Interest Rate'!$C$20/365)</f>
        <v>19.740985771111092</v>
      </c>
    </row>
    <row r="271" spans="1:7" x14ac:dyDescent="0.25">
      <c r="A271" s="19">
        <v>44249</v>
      </c>
      <c r="B271" s="35">
        <f t="shared" si="8"/>
        <v>7382363.0999999931</v>
      </c>
      <c r="C271" s="38">
        <f>SUMIF('Retailer Funding Summary '!D:D,'Interest Calculation'!A271,'Retailer Funding Summary '!E:E)</f>
        <v>0</v>
      </c>
      <c r="D271" s="38">
        <f>SUMIF('Retailer Re-Payments'!C:C,'Interest Calculation'!A271,'Retailer Re-Payments'!D:D)</f>
        <v>17641.38</v>
      </c>
      <c r="E271" s="35">
        <f t="shared" si="9"/>
        <v>7364721.7199999932</v>
      </c>
      <c r="G271" s="35">
        <f>(E270)*('Interest Rate'!$C$20/365)</f>
        <v>19.740985771111092</v>
      </c>
    </row>
    <row r="272" spans="1:7" x14ac:dyDescent="0.25">
      <c r="A272" s="19">
        <v>44250</v>
      </c>
      <c r="B272" s="35">
        <f t="shared" si="8"/>
        <v>7364721.7199999932</v>
      </c>
      <c r="C272" s="38">
        <f>SUMIF('Retailer Funding Summary '!D:D,'Interest Calculation'!A272,'Retailer Funding Summary '!E:E)</f>
        <v>0</v>
      </c>
      <c r="D272" s="38">
        <f>SUMIF('Retailer Re-Payments'!C:C,'Interest Calculation'!A272,'Retailer Re-Payments'!D:D)</f>
        <v>0</v>
      </c>
      <c r="E272" s="35">
        <f t="shared" si="9"/>
        <v>7364721.7199999932</v>
      </c>
      <c r="G272" s="35">
        <f>(E271)*('Interest Rate'!$C$20/365)</f>
        <v>19.693811414222203</v>
      </c>
    </row>
    <row r="273" spans="1:7" x14ac:dyDescent="0.25">
      <c r="A273" s="19">
        <v>44251</v>
      </c>
      <c r="B273" s="35">
        <f t="shared" si="8"/>
        <v>7364721.7199999932</v>
      </c>
      <c r="C273" s="38">
        <f>SUMIF('Retailer Funding Summary '!D:D,'Interest Calculation'!A273,'Retailer Funding Summary '!E:E)</f>
        <v>0</v>
      </c>
      <c r="D273" s="38">
        <f>SUMIF('Retailer Re-Payments'!C:C,'Interest Calculation'!A273,'Retailer Re-Payments'!D:D)</f>
        <v>0</v>
      </c>
      <c r="E273" s="35">
        <f t="shared" si="9"/>
        <v>7364721.7199999932</v>
      </c>
      <c r="G273" s="35">
        <f>(E272)*('Interest Rate'!$C$20/365)</f>
        <v>19.693811414222203</v>
      </c>
    </row>
    <row r="274" spans="1:7" x14ac:dyDescent="0.25">
      <c r="A274" s="19">
        <v>44252</v>
      </c>
      <c r="B274" s="35">
        <f t="shared" si="8"/>
        <v>7364721.7199999932</v>
      </c>
      <c r="C274" s="38">
        <f>SUMIF('Retailer Funding Summary '!D:D,'Interest Calculation'!A274,'Retailer Funding Summary '!E:E)</f>
        <v>0</v>
      </c>
      <c r="D274" s="38">
        <f>SUMIF('Retailer Re-Payments'!C:C,'Interest Calculation'!A274,'Retailer Re-Payments'!D:D)</f>
        <v>0</v>
      </c>
      <c r="E274" s="35">
        <f t="shared" si="9"/>
        <v>7364721.7199999932</v>
      </c>
      <c r="G274" s="35">
        <f>(E273)*('Interest Rate'!$C$20/365)</f>
        <v>19.693811414222203</v>
      </c>
    </row>
    <row r="275" spans="1:7" x14ac:dyDescent="0.25">
      <c r="A275" s="19">
        <v>44253</v>
      </c>
      <c r="B275" s="35">
        <f t="shared" si="8"/>
        <v>7364721.7199999932</v>
      </c>
      <c r="C275" s="38">
        <f>SUMIF('Retailer Funding Summary '!D:D,'Interest Calculation'!A275,'Retailer Funding Summary '!E:E)</f>
        <v>0</v>
      </c>
      <c r="D275" s="38">
        <f>SUMIF('Retailer Re-Payments'!C:C,'Interest Calculation'!A275,'Retailer Re-Payments'!D:D)</f>
        <v>341171.49</v>
      </c>
      <c r="E275" s="35">
        <f t="shared" si="9"/>
        <v>7023550.229999993</v>
      </c>
      <c r="G275" s="35">
        <f>(E274)*('Interest Rate'!$C$20/365)</f>
        <v>19.693811414222203</v>
      </c>
    </row>
    <row r="276" spans="1:7" x14ac:dyDescent="0.25">
      <c r="A276" s="19">
        <v>44254</v>
      </c>
      <c r="B276" s="35">
        <f t="shared" si="8"/>
        <v>7023550.229999993</v>
      </c>
      <c r="C276" s="38">
        <f>SUMIF('Retailer Funding Summary '!D:D,'Interest Calculation'!A276,'Retailer Funding Summary '!E:E)</f>
        <v>0</v>
      </c>
      <c r="D276" s="38">
        <f>SUMIF('Retailer Re-Payments'!C:C,'Interest Calculation'!A276,'Retailer Re-Payments'!D:D)</f>
        <v>0</v>
      </c>
      <c r="E276" s="35">
        <f t="shared" si="9"/>
        <v>7023550.229999993</v>
      </c>
      <c r="G276" s="35">
        <f>(E275)*('Interest Rate'!$C$20/365)</f>
        <v>18.781493577999981</v>
      </c>
    </row>
    <row r="277" spans="1:7" x14ac:dyDescent="0.25">
      <c r="A277" s="19">
        <v>44255</v>
      </c>
      <c r="B277" s="35">
        <f t="shared" si="8"/>
        <v>7023550.229999993</v>
      </c>
      <c r="C277" s="38">
        <f>SUMIF('Retailer Funding Summary '!D:D,'Interest Calculation'!A277,'Retailer Funding Summary '!E:E)</f>
        <v>0</v>
      </c>
      <c r="D277" s="38">
        <f>SUMIF('Retailer Re-Payments'!C:C,'Interest Calculation'!A277,'Retailer Re-Payments'!D:D)</f>
        <v>0</v>
      </c>
      <c r="E277" s="35">
        <f t="shared" si="9"/>
        <v>7023550.229999993</v>
      </c>
      <c r="G277" s="35">
        <f>(E276)*('Interest Rate'!$C$20/365)</f>
        <v>18.781493577999981</v>
      </c>
    </row>
    <row r="278" spans="1:7" x14ac:dyDescent="0.25">
      <c r="A278" s="19">
        <v>44256</v>
      </c>
      <c r="B278" s="35">
        <f t="shared" si="8"/>
        <v>7023550.229999993</v>
      </c>
      <c r="C278" s="38">
        <f>SUMIF('Retailer Funding Summary '!D:D,'Interest Calculation'!A278,'Retailer Funding Summary '!E:E)</f>
        <v>0</v>
      </c>
      <c r="D278" s="38">
        <f>SUMIF('Retailer Re-Payments'!C:C,'Interest Calculation'!A278,'Retailer Re-Payments'!D:D)</f>
        <v>1135.6199999999999</v>
      </c>
      <c r="E278" s="35">
        <f t="shared" si="9"/>
        <v>7022414.6099999929</v>
      </c>
      <c r="G278" s="35">
        <f>(E277)*('Interest Rate'!$C$20/365)</f>
        <v>18.781493577999981</v>
      </c>
    </row>
    <row r="279" spans="1:7" x14ac:dyDescent="0.25">
      <c r="A279" s="19">
        <v>44257</v>
      </c>
      <c r="B279" s="35">
        <f t="shared" si="8"/>
        <v>7022414.6099999929</v>
      </c>
      <c r="C279" s="38">
        <f>SUMIF('Retailer Funding Summary '!D:D,'Interest Calculation'!A279,'Retailer Funding Summary '!E:E)</f>
        <v>0</v>
      </c>
      <c r="D279" s="38">
        <f>SUMIF('Retailer Re-Payments'!C:C,'Interest Calculation'!A279,'Retailer Re-Payments'!D:D)</f>
        <v>670964.27</v>
      </c>
      <c r="E279" s="35">
        <f t="shared" si="9"/>
        <v>6351450.3399999924</v>
      </c>
      <c r="G279" s="35">
        <f>(E278)*('Interest Rate'!$C$20/365)</f>
        <v>18.77845684599998</v>
      </c>
    </row>
    <row r="280" spans="1:7" x14ac:dyDescent="0.25">
      <c r="A280" s="19">
        <v>44258</v>
      </c>
      <c r="B280" s="35">
        <f t="shared" si="8"/>
        <v>6351450.3399999924</v>
      </c>
      <c r="C280" s="38">
        <f>SUMIF('Retailer Funding Summary '!D:D,'Interest Calculation'!A280,'Retailer Funding Summary '!E:E)</f>
        <v>0</v>
      </c>
      <c r="D280" s="38">
        <f>SUMIF('Retailer Re-Payments'!C:C,'Interest Calculation'!A280,'Retailer Re-Payments'!D:D)</f>
        <v>0</v>
      </c>
      <c r="E280" s="35">
        <f t="shared" si="9"/>
        <v>6351450.3399999924</v>
      </c>
      <c r="G280" s="35">
        <f>(E279)*('Interest Rate'!$C$20/365)</f>
        <v>16.984248686962943</v>
      </c>
    </row>
    <row r="281" spans="1:7" x14ac:dyDescent="0.25">
      <c r="A281" s="19">
        <v>44259</v>
      </c>
      <c r="B281" s="35">
        <f t="shared" si="8"/>
        <v>6351450.3399999924</v>
      </c>
      <c r="C281" s="38">
        <f>SUMIF('Retailer Funding Summary '!D:D,'Interest Calculation'!A281,'Retailer Funding Summary '!E:E)</f>
        <v>0</v>
      </c>
      <c r="D281" s="38">
        <f>SUMIF('Retailer Re-Payments'!C:C,'Interest Calculation'!A281,'Retailer Re-Payments'!D:D)</f>
        <v>0</v>
      </c>
      <c r="E281" s="35">
        <f t="shared" si="9"/>
        <v>6351450.3399999924</v>
      </c>
      <c r="G281" s="35">
        <f>(E280)*('Interest Rate'!$C$20/365)</f>
        <v>16.984248686962943</v>
      </c>
    </row>
    <row r="282" spans="1:7" x14ac:dyDescent="0.25">
      <c r="A282" s="19">
        <v>44260</v>
      </c>
      <c r="B282" s="35">
        <f t="shared" si="8"/>
        <v>6351450.3399999924</v>
      </c>
      <c r="C282" s="38">
        <f>SUMIF('Retailer Funding Summary '!D:D,'Interest Calculation'!A282,'Retailer Funding Summary '!E:E)</f>
        <v>0</v>
      </c>
      <c r="D282" s="38">
        <f>SUMIF('Retailer Re-Payments'!C:C,'Interest Calculation'!A282,'Retailer Re-Payments'!D:D)</f>
        <v>0</v>
      </c>
      <c r="E282" s="35">
        <f t="shared" si="9"/>
        <v>6351450.3399999924</v>
      </c>
      <c r="G282" s="35">
        <f>(E281)*('Interest Rate'!$C$20/365)</f>
        <v>16.984248686962943</v>
      </c>
    </row>
    <row r="283" spans="1:7" x14ac:dyDescent="0.25">
      <c r="A283" s="19">
        <v>44261</v>
      </c>
      <c r="B283" s="35">
        <f t="shared" si="8"/>
        <v>6351450.3399999924</v>
      </c>
      <c r="C283" s="38">
        <f>SUMIF('Retailer Funding Summary '!D:D,'Interest Calculation'!A283,'Retailer Funding Summary '!E:E)</f>
        <v>0</v>
      </c>
      <c r="D283" s="38">
        <f>SUMIF('Retailer Re-Payments'!C:C,'Interest Calculation'!A283,'Retailer Re-Payments'!D:D)</f>
        <v>0</v>
      </c>
      <c r="E283" s="35">
        <f t="shared" si="9"/>
        <v>6351450.3399999924</v>
      </c>
      <c r="G283" s="35">
        <f>(E282)*('Interest Rate'!$C$20/365)</f>
        <v>16.984248686962943</v>
      </c>
    </row>
    <row r="284" spans="1:7" x14ac:dyDescent="0.25">
      <c r="A284" s="19">
        <v>44262</v>
      </c>
      <c r="B284" s="35">
        <f t="shared" si="8"/>
        <v>6351450.3399999924</v>
      </c>
      <c r="C284" s="38">
        <f>SUMIF('Retailer Funding Summary '!D:D,'Interest Calculation'!A284,'Retailer Funding Summary '!E:E)</f>
        <v>0</v>
      </c>
      <c r="D284" s="38">
        <f>SUMIF('Retailer Re-Payments'!C:C,'Interest Calculation'!A284,'Retailer Re-Payments'!D:D)</f>
        <v>0</v>
      </c>
      <c r="E284" s="35">
        <f t="shared" si="9"/>
        <v>6351450.3399999924</v>
      </c>
      <c r="G284" s="35">
        <f>(E283)*('Interest Rate'!$C$20/365)</f>
        <v>16.984248686962943</v>
      </c>
    </row>
    <row r="285" spans="1:7" x14ac:dyDescent="0.25">
      <c r="A285" s="19">
        <v>44263</v>
      </c>
      <c r="B285" s="35">
        <f t="shared" si="8"/>
        <v>6351450.3399999924</v>
      </c>
      <c r="C285" s="38">
        <f>SUMIF('Retailer Funding Summary '!D:D,'Interest Calculation'!A285,'Retailer Funding Summary '!E:E)</f>
        <v>0</v>
      </c>
      <c r="D285" s="38">
        <f>SUMIF('Retailer Re-Payments'!C:C,'Interest Calculation'!A285,'Retailer Re-Payments'!D:D)</f>
        <v>0</v>
      </c>
      <c r="E285" s="35">
        <f t="shared" si="9"/>
        <v>6351450.3399999924</v>
      </c>
      <c r="G285" s="35">
        <f>(E284)*('Interest Rate'!$C$20/365)</f>
        <v>16.984248686962943</v>
      </c>
    </row>
    <row r="286" spans="1:7" x14ac:dyDescent="0.25">
      <c r="A286" s="19">
        <v>44264</v>
      </c>
      <c r="B286" s="35">
        <f t="shared" si="8"/>
        <v>6351450.3399999924</v>
      </c>
      <c r="C286" s="38">
        <f>SUMIF('Retailer Funding Summary '!D:D,'Interest Calculation'!A286,'Retailer Funding Summary '!E:E)</f>
        <v>0</v>
      </c>
      <c r="D286" s="38">
        <f>SUMIF('Retailer Re-Payments'!C:C,'Interest Calculation'!A286,'Retailer Re-Payments'!D:D)</f>
        <v>0</v>
      </c>
      <c r="E286" s="35">
        <f t="shared" si="9"/>
        <v>6351450.3399999924</v>
      </c>
      <c r="G286" s="35">
        <f>(E285)*('Interest Rate'!$C$20/365)</f>
        <v>16.984248686962943</v>
      </c>
    </row>
    <row r="287" spans="1:7" x14ac:dyDescent="0.25">
      <c r="A287" s="19">
        <v>44265</v>
      </c>
      <c r="B287" s="35">
        <f t="shared" si="8"/>
        <v>6351450.3399999924</v>
      </c>
      <c r="C287" s="38">
        <f>SUMIF('Retailer Funding Summary '!D:D,'Interest Calculation'!A287,'Retailer Funding Summary '!E:E)</f>
        <v>0</v>
      </c>
      <c r="D287" s="38">
        <f>SUMIF('Retailer Re-Payments'!C:C,'Interest Calculation'!A287,'Retailer Re-Payments'!D:D)</f>
        <v>0</v>
      </c>
      <c r="E287" s="35">
        <f t="shared" si="9"/>
        <v>6351450.3399999924</v>
      </c>
      <c r="G287" s="35">
        <f>(E286)*('Interest Rate'!$C$20/365)</f>
        <v>16.984248686962943</v>
      </c>
    </row>
    <row r="288" spans="1:7" x14ac:dyDescent="0.25">
      <c r="A288" s="19">
        <v>44266</v>
      </c>
      <c r="B288" s="35">
        <f t="shared" si="8"/>
        <v>6351450.3399999924</v>
      </c>
      <c r="C288" s="38">
        <f>SUMIF('Retailer Funding Summary '!D:D,'Interest Calculation'!A288,'Retailer Funding Summary '!E:E)</f>
        <v>0</v>
      </c>
      <c r="D288" s="38">
        <f>SUMIF('Retailer Re-Payments'!C:C,'Interest Calculation'!A288,'Retailer Re-Payments'!D:D)</f>
        <v>0</v>
      </c>
      <c r="E288" s="35">
        <f t="shared" si="9"/>
        <v>6351450.3399999924</v>
      </c>
      <c r="G288" s="35">
        <f>(E287)*('Interest Rate'!$C$20/365)</f>
        <v>16.984248686962943</v>
      </c>
    </row>
    <row r="289" spans="1:7" x14ac:dyDescent="0.25">
      <c r="A289" s="19">
        <v>44267</v>
      </c>
      <c r="B289" s="35">
        <f t="shared" si="8"/>
        <v>6351450.3399999924</v>
      </c>
      <c r="C289" s="38">
        <f>SUMIF('Retailer Funding Summary '!D:D,'Interest Calculation'!A289,'Retailer Funding Summary '!E:E)</f>
        <v>0</v>
      </c>
      <c r="D289" s="38">
        <f>SUMIF('Retailer Re-Payments'!C:C,'Interest Calculation'!A289,'Retailer Re-Payments'!D:D)</f>
        <v>0</v>
      </c>
      <c r="E289" s="35">
        <f t="shared" si="9"/>
        <v>6351450.3399999924</v>
      </c>
      <c r="G289" s="35">
        <f>(E288)*('Interest Rate'!$C$20/365)</f>
        <v>16.984248686962943</v>
      </c>
    </row>
    <row r="290" spans="1:7" x14ac:dyDescent="0.25">
      <c r="A290" s="19">
        <v>44268</v>
      </c>
      <c r="B290" s="35">
        <f t="shared" si="8"/>
        <v>6351450.3399999924</v>
      </c>
      <c r="C290" s="38">
        <f>SUMIF('Retailer Funding Summary '!D:D,'Interest Calculation'!A290,'Retailer Funding Summary '!E:E)</f>
        <v>0</v>
      </c>
      <c r="D290" s="38">
        <f>SUMIF('Retailer Re-Payments'!C:C,'Interest Calculation'!A290,'Retailer Re-Payments'!D:D)</f>
        <v>0</v>
      </c>
      <c r="E290" s="35">
        <f t="shared" si="9"/>
        <v>6351450.3399999924</v>
      </c>
      <c r="G290" s="35">
        <f>(E289)*('Interest Rate'!$C$20/365)</f>
        <v>16.984248686962943</v>
      </c>
    </row>
    <row r="291" spans="1:7" x14ac:dyDescent="0.25">
      <c r="A291" s="19">
        <v>44269</v>
      </c>
      <c r="B291" s="35">
        <f t="shared" si="8"/>
        <v>6351450.3399999924</v>
      </c>
      <c r="C291" s="38">
        <f>SUMIF('Retailer Funding Summary '!D:D,'Interest Calculation'!A291,'Retailer Funding Summary '!E:E)</f>
        <v>0</v>
      </c>
      <c r="D291" s="38">
        <f>SUMIF('Retailer Re-Payments'!C:C,'Interest Calculation'!A291,'Retailer Re-Payments'!D:D)</f>
        <v>0</v>
      </c>
      <c r="E291" s="35">
        <f t="shared" si="9"/>
        <v>6351450.3399999924</v>
      </c>
      <c r="G291" s="35">
        <f>(E290)*('Interest Rate'!$C$20/365)</f>
        <v>16.984248686962943</v>
      </c>
    </row>
    <row r="292" spans="1:7" x14ac:dyDescent="0.25">
      <c r="A292" s="19">
        <v>44270</v>
      </c>
      <c r="B292" s="35">
        <f t="shared" si="8"/>
        <v>6351450.3399999924</v>
      </c>
      <c r="C292" s="38">
        <f>SUMIF('Retailer Funding Summary '!D:D,'Interest Calculation'!A292,'Retailer Funding Summary '!E:E)</f>
        <v>0</v>
      </c>
      <c r="D292" s="38">
        <f>SUMIF('Retailer Re-Payments'!C:C,'Interest Calculation'!A292,'Retailer Re-Payments'!D:D)</f>
        <v>0</v>
      </c>
      <c r="E292" s="35">
        <f t="shared" si="9"/>
        <v>6351450.3399999924</v>
      </c>
      <c r="G292" s="35">
        <f>(E291)*('Interest Rate'!$C$20/365)</f>
        <v>16.984248686962943</v>
      </c>
    </row>
    <row r="293" spans="1:7" x14ac:dyDescent="0.25">
      <c r="A293" s="19">
        <v>44271</v>
      </c>
      <c r="B293" s="35">
        <f t="shared" ref="B293:B308" si="10">E292</f>
        <v>6351450.3399999924</v>
      </c>
      <c r="C293" s="38">
        <f>SUMIF('Retailer Funding Summary '!D:D,'Interest Calculation'!A293,'Retailer Funding Summary '!E:E)</f>
        <v>0</v>
      </c>
      <c r="D293" s="38">
        <f>SUMIF('Retailer Re-Payments'!C:C,'Interest Calculation'!A293,'Retailer Re-Payments'!D:D)</f>
        <v>0</v>
      </c>
      <c r="E293" s="35">
        <f t="shared" si="9"/>
        <v>6351450.3399999924</v>
      </c>
      <c r="G293" s="35">
        <f>(E292)*('Interest Rate'!$C$20/365)</f>
        <v>16.984248686962943</v>
      </c>
    </row>
    <row r="294" spans="1:7" x14ac:dyDescent="0.25">
      <c r="A294" s="19">
        <v>44272</v>
      </c>
      <c r="B294" s="35">
        <f t="shared" si="10"/>
        <v>6351450.3399999924</v>
      </c>
      <c r="C294" s="38">
        <f>SUMIF('Retailer Funding Summary '!D:D,'Interest Calculation'!A294,'Retailer Funding Summary '!E:E)</f>
        <v>0</v>
      </c>
      <c r="D294" s="38">
        <f>SUMIF('Retailer Re-Payments'!C:C,'Interest Calculation'!A294,'Retailer Re-Payments'!D:D)</f>
        <v>116388.03</v>
      </c>
      <c r="E294" s="35">
        <f t="shared" si="9"/>
        <v>6235062.3099999921</v>
      </c>
      <c r="G294" s="35">
        <f>(E293)*('Interest Rate'!$C$20/365)</f>
        <v>16.984248686962943</v>
      </c>
    </row>
    <row r="295" spans="1:7" x14ac:dyDescent="0.25">
      <c r="A295" s="19">
        <v>44273</v>
      </c>
      <c r="B295" s="35">
        <f t="shared" si="10"/>
        <v>6235062.3099999921</v>
      </c>
      <c r="C295" s="38">
        <f>SUMIF('Retailer Funding Summary '!D:D,'Interest Calculation'!A295,'Retailer Funding Summary '!E:E)</f>
        <v>0</v>
      </c>
      <c r="D295" s="38">
        <f>SUMIF('Retailer Re-Payments'!C:C,'Interest Calculation'!A295,'Retailer Re-Payments'!D:D)</f>
        <v>11854.62</v>
      </c>
      <c r="E295" s="35">
        <f t="shared" si="9"/>
        <v>6223207.689999992</v>
      </c>
      <c r="G295" s="35">
        <f>(E294)*('Interest Rate'!$C$20/365)</f>
        <v>16.673018473407385</v>
      </c>
    </row>
    <row r="296" spans="1:7" x14ac:dyDescent="0.25">
      <c r="A296" s="19">
        <v>44274</v>
      </c>
      <c r="B296" s="35">
        <f t="shared" si="10"/>
        <v>6223207.689999992</v>
      </c>
      <c r="C296" s="38">
        <f>SUMIF('Retailer Funding Summary '!D:D,'Interest Calculation'!A296,'Retailer Funding Summary '!E:E)</f>
        <v>0</v>
      </c>
      <c r="D296" s="38">
        <f>SUMIF('Retailer Re-Payments'!C:C,'Interest Calculation'!A296,'Retailer Re-Payments'!D:D)</f>
        <v>0</v>
      </c>
      <c r="E296" s="35">
        <f t="shared" si="9"/>
        <v>6223207.689999992</v>
      </c>
      <c r="G296" s="35">
        <f>(E295)*('Interest Rate'!$C$20/365)</f>
        <v>16.641318341407384</v>
      </c>
    </row>
    <row r="297" spans="1:7" x14ac:dyDescent="0.25">
      <c r="A297" s="19">
        <v>44275</v>
      </c>
      <c r="B297" s="35">
        <f t="shared" si="10"/>
        <v>6223207.689999992</v>
      </c>
      <c r="C297" s="38">
        <f>SUMIF('Retailer Funding Summary '!D:D,'Interest Calculation'!A297,'Retailer Funding Summary '!E:E)</f>
        <v>0</v>
      </c>
      <c r="D297" s="38">
        <f>SUMIF('Retailer Re-Payments'!C:C,'Interest Calculation'!A297,'Retailer Re-Payments'!D:D)</f>
        <v>0</v>
      </c>
      <c r="E297" s="35">
        <f t="shared" si="9"/>
        <v>6223207.689999992</v>
      </c>
      <c r="G297" s="35">
        <f>(E296)*('Interest Rate'!$C$20/365)</f>
        <v>16.641318341407384</v>
      </c>
    </row>
    <row r="298" spans="1:7" x14ac:dyDescent="0.25">
      <c r="A298" s="19">
        <v>44276</v>
      </c>
      <c r="B298" s="35">
        <f t="shared" si="10"/>
        <v>6223207.689999992</v>
      </c>
      <c r="C298" s="38">
        <f>SUMIF('Retailer Funding Summary '!D:D,'Interest Calculation'!A298,'Retailer Funding Summary '!E:E)</f>
        <v>0</v>
      </c>
      <c r="D298" s="38">
        <f>SUMIF('Retailer Re-Payments'!C:C,'Interest Calculation'!A298,'Retailer Re-Payments'!D:D)</f>
        <v>0</v>
      </c>
      <c r="E298" s="35">
        <f t="shared" si="9"/>
        <v>6223207.689999992</v>
      </c>
      <c r="G298" s="35">
        <f>(E297)*('Interest Rate'!$C$20/365)</f>
        <v>16.641318341407384</v>
      </c>
    </row>
    <row r="299" spans="1:7" x14ac:dyDescent="0.25">
      <c r="A299" s="19">
        <v>44277</v>
      </c>
      <c r="B299" s="35">
        <f t="shared" si="10"/>
        <v>6223207.689999992</v>
      </c>
      <c r="C299" s="38">
        <f>SUMIF('Retailer Funding Summary '!D:D,'Interest Calculation'!A299,'Retailer Funding Summary '!E:E)</f>
        <v>0</v>
      </c>
      <c r="D299" s="38">
        <f>SUMIF('Retailer Re-Payments'!C:C,'Interest Calculation'!A299,'Retailer Re-Payments'!D:D)</f>
        <v>7353.96</v>
      </c>
      <c r="E299" s="35">
        <f t="shared" si="9"/>
        <v>6215853.7299999921</v>
      </c>
      <c r="G299" s="35">
        <f>(E298)*('Interest Rate'!$C$20/365)</f>
        <v>16.641318341407384</v>
      </c>
    </row>
    <row r="300" spans="1:7" x14ac:dyDescent="0.25">
      <c r="A300" s="19">
        <v>44278</v>
      </c>
      <c r="B300" s="35">
        <f t="shared" si="10"/>
        <v>6215853.7299999921</v>
      </c>
      <c r="C300" s="38">
        <f>SUMIF('Retailer Funding Summary '!D:D,'Interest Calculation'!A300,'Retailer Funding Summary '!E:E)</f>
        <v>0</v>
      </c>
      <c r="D300" s="38">
        <f>SUMIF('Retailer Re-Payments'!C:C,'Interest Calculation'!A300,'Retailer Re-Payments'!D:D)</f>
        <v>0</v>
      </c>
      <c r="E300" s="35">
        <f t="shared" si="9"/>
        <v>6215853.7299999921</v>
      </c>
      <c r="G300" s="35">
        <f>(E299)*('Interest Rate'!$C$20/365)</f>
        <v>16.621653307629607</v>
      </c>
    </row>
    <row r="301" spans="1:7" x14ac:dyDescent="0.25">
      <c r="A301" s="19">
        <v>44279</v>
      </c>
      <c r="B301" s="35">
        <f t="shared" si="10"/>
        <v>6215853.7299999921</v>
      </c>
      <c r="C301" s="38">
        <f>SUMIF('Retailer Funding Summary '!D:D,'Interest Calculation'!A301,'Retailer Funding Summary '!E:E)</f>
        <v>0</v>
      </c>
      <c r="D301" s="38">
        <f>SUMIF('Retailer Re-Payments'!C:C,'Interest Calculation'!A301,'Retailer Re-Payments'!D:D)</f>
        <v>2403.88</v>
      </c>
      <c r="E301" s="35">
        <f t="shared" si="9"/>
        <v>6213449.8499999922</v>
      </c>
      <c r="G301" s="35">
        <f>(E300)*('Interest Rate'!$C$20/365)</f>
        <v>16.621653307629607</v>
      </c>
    </row>
    <row r="302" spans="1:7" x14ac:dyDescent="0.25">
      <c r="A302" s="19">
        <v>44280</v>
      </c>
      <c r="B302" s="35">
        <f t="shared" si="10"/>
        <v>6213449.8499999922</v>
      </c>
      <c r="C302" s="38">
        <f>SUMIF('Retailer Funding Summary '!D:D,'Interest Calculation'!A302,'Retailer Funding Summary '!E:E)</f>
        <v>0</v>
      </c>
      <c r="D302" s="38">
        <f>SUMIF('Retailer Re-Payments'!C:C,'Interest Calculation'!A302,'Retailer Re-Payments'!D:D)</f>
        <v>407159.44</v>
      </c>
      <c r="E302" s="35">
        <f t="shared" si="9"/>
        <v>5806290.4099999918</v>
      </c>
      <c r="G302" s="35">
        <f>(E301)*('Interest Rate'!$C$20/365)</f>
        <v>16.615225154444424</v>
      </c>
    </row>
    <row r="303" spans="1:7" x14ac:dyDescent="0.25">
      <c r="A303" s="19">
        <v>44281</v>
      </c>
      <c r="B303" s="35">
        <f t="shared" si="10"/>
        <v>5806290.4099999918</v>
      </c>
      <c r="C303" s="38">
        <f>SUMIF('Retailer Funding Summary '!D:D,'Interest Calculation'!A303,'Retailer Funding Summary '!E:E)</f>
        <v>0</v>
      </c>
      <c r="D303" s="38">
        <f>SUMIF('Retailer Re-Payments'!C:C,'Interest Calculation'!A303,'Retailer Re-Payments'!D:D)</f>
        <v>0</v>
      </c>
      <c r="E303" s="35">
        <f t="shared" si="9"/>
        <v>5806290.4099999918</v>
      </c>
      <c r="G303" s="35">
        <f>(E302)*('Interest Rate'!$C$20/365)</f>
        <v>15.526450651925904</v>
      </c>
    </row>
    <row r="304" spans="1:7" x14ac:dyDescent="0.25">
      <c r="A304" s="19">
        <v>44282</v>
      </c>
      <c r="B304" s="35">
        <f t="shared" si="10"/>
        <v>5806290.4099999918</v>
      </c>
      <c r="C304" s="38">
        <f>SUMIF('Retailer Funding Summary '!D:D,'Interest Calculation'!A304,'Retailer Funding Summary '!E:E)</f>
        <v>0</v>
      </c>
      <c r="D304" s="38">
        <f>SUMIF('Retailer Re-Payments'!C:C,'Interest Calculation'!A304,'Retailer Re-Payments'!D:D)</f>
        <v>0</v>
      </c>
      <c r="E304" s="35">
        <f t="shared" si="9"/>
        <v>5806290.4099999918</v>
      </c>
      <c r="G304" s="35">
        <f>(E303)*('Interest Rate'!$C$20/365)</f>
        <v>15.526450651925904</v>
      </c>
    </row>
    <row r="305" spans="1:7" x14ac:dyDescent="0.25">
      <c r="A305" s="19">
        <v>44283</v>
      </c>
      <c r="B305" s="35">
        <f t="shared" si="10"/>
        <v>5806290.4099999918</v>
      </c>
      <c r="C305" s="38">
        <f>SUMIF('Retailer Funding Summary '!D:D,'Interest Calculation'!A305,'Retailer Funding Summary '!E:E)</f>
        <v>0</v>
      </c>
      <c r="D305" s="38">
        <f>SUMIF('Retailer Re-Payments'!C:C,'Interest Calculation'!A305,'Retailer Re-Payments'!D:D)</f>
        <v>0</v>
      </c>
      <c r="E305" s="35">
        <f t="shared" si="9"/>
        <v>5806290.4099999918</v>
      </c>
      <c r="G305" s="35">
        <f>(E304)*('Interest Rate'!$C$20/365)</f>
        <v>15.526450651925904</v>
      </c>
    </row>
    <row r="306" spans="1:7" x14ac:dyDescent="0.25">
      <c r="A306" s="19">
        <v>44284</v>
      </c>
      <c r="B306" s="35">
        <f t="shared" si="10"/>
        <v>5806290.4099999918</v>
      </c>
      <c r="C306" s="38">
        <f>SUMIF('Retailer Funding Summary '!D:D,'Interest Calculation'!A306,'Retailer Funding Summary '!E:E)</f>
        <v>0</v>
      </c>
      <c r="D306" s="38">
        <f>SUMIF('Retailer Re-Payments'!C:C,'Interest Calculation'!A306,'Retailer Re-Payments'!D:D)</f>
        <v>0</v>
      </c>
      <c r="E306" s="35">
        <f t="shared" si="9"/>
        <v>5806290.4099999918</v>
      </c>
      <c r="G306" s="35">
        <f>(E305)*('Interest Rate'!$C$20/365)</f>
        <v>15.526450651925904</v>
      </c>
    </row>
    <row r="307" spans="1:7" x14ac:dyDescent="0.25">
      <c r="A307" s="19">
        <v>44285</v>
      </c>
      <c r="B307" s="35">
        <f t="shared" si="10"/>
        <v>5806290.4099999918</v>
      </c>
      <c r="C307" s="38">
        <f>SUMIF('Retailer Funding Summary '!D:D,'Interest Calculation'!A307,'Retailer Funding Summary '!E:E)</f>
        <v>0</v>
      </c>
      <c r="D307" s="38">
        <f>SUMIF('Retailer Re-Payments'!C:C,'Interest Calculation'!A307,'Retailer Re-Payments'!D:D)</f>
        <v>0</v>
      </c>
      <c r="E307" s="35">
        <f t="shared" si="9"/>
        <v>5806290.4099999918</v>
      </c>
      <c r="G307" s="35">
        <f>(E306)*('Interest Rate'!$C$20/365)</f>
        <v>15.526450651925904</v>
      </c>
    </row>
    <row r="308" spans="1:7" x14ac:dyDescent="0.25">
      <c r="A308" s="19">
        <v>44286</v>
      </c>
      <c r="B308" s="35">
        <f t="shared" si="10"/>
        <v>5806290.4099999918</v>
      </c>
      <c r="C308" s="38">
        <f>SUMIF('Retailer Funding Summary '!D:D,'Interest Calculation'!A308,'Retailer Funding Summary '!E:E)</f>
        <v>0</v>
      </c>
      <c r="D308" s="38">
        <f>SUMIF('Retailer Re-Payments'!C:C,'Interest Calculation'!A308,'Retailer Re-Payments'!D:D)</f>
        <v>256280.75</v>
      </c>
      <c r="E308" s="35">
        <f t="shared" si="9"/>
        <v>5550009.6599999918</v>
      </c>
      <c r="G308" s="35">
        <f>(E307)*('Interest Rate'!$C$20/365)</f>
        <v>15.526450651925904</v>
      </c>
    </row>
    <row r="309" spans="1:7" x14ac:dyDescent="0.25">
      <c r="A309" s="19">
        <v>44287</v>
      </c>
      <c r="B309" s="35">
        <f t="shared" ref="B309:B310" si="11">E308</f>
        <v>5550009.6599999918</v>
      </c>
      <c r="C309" s="38">
        <f>SUMIF('Retailer Funding Summary '!D:D,'Interest Calculation'!A309,'Retailer Funding Summary '!E:E)</f>
        <v>0</v>
      </c>
      <c r="D309" s="38">
        <f>SUMIF('Retailer Re-Payments'!C:C,'Interest Calculation'!A309,'Retailer Re-Payments'!D:D)</f>
        <v>9638.9699999999993</v>
      </c>
      <c r="E309" s="35">
        <f t="shared" si="9"/>
        <v>5540370.689999992</v>
      </c>
      <c r="G309" s="35">
        <f>(E308)*('Interest Rate'!$C$20/365)</f>
        <v>14.841136942666644</v>
      </c>
    </row>
    <row r="310" spans="1:7" x14ac:dyDescent="0.25">
      <c r="A310" s="19">
        <v>44288</v>
      </c>
      <c r="B310" s="35">
        <f t="shared" si="11"/>
        <v>5540370.689999992</v>
      </c>
      <c r="C310" s="38">
        <f>SUMIF('Retailer Funding Summary '!D:D,'Interest Calculation'!A310,'Retailer Funding Summary '!E:E)</f>
        <v>0</v>
      </c>
      <c r="D310" s="38">
        <f>SUMIF('Retailer Re-Payments'!C:C,'Interest Calculation'!A310,'Retailer Re-Payments'!D:D)</f>
        <v>0</v>
      </c>
      <c r="E310" s="35">
        <f t="shared" si="9"/>
        <v>5540370.689999992</v>
      </c>
      <c r="G310" s="35">
        <f>(E309)*('Interest Rate'!$C$20/365)</f>
        <v>14.815361622888867</v>
      </c>
    </row>
    <row r="311" spans="1:7" x14ac:dyDescent="0.25">
      <c r="A311" s="19">
        <v>44289</v>
      </c>
      <c r="B311" s="35">
        <f t="shared" ref="B311:B315" si="12">E310</f>
        <v>5540370.689999992</v>
      </c>
      <c r="C311" s="38">
        <f>SUMIF('Retailer Funding Summary '!D:D,'Interest Calculation'!A311,'Retailer Funding Summary '!E:E)</f>
        <v>0</v>
      </c>
      <c r="D311" s="38">
        <f>SUMIF('Retailer Re-Payments'!C:C,'Interest Calculation'!A311,'Retailer Re-Payments'!D:D)</f>
        <v>0</v>
      </c>
      <c r="E311" s="35">
        <f t="shared" si="9"/>
        <v>5540370.689999992</v>
      </c>
      <c r="G311" s="35">
        <f>(E310)*('Interest Rate'!$C$20/365)</f>
        <v>14.815361622888867</v>
      </c>
    </row>
    <row r="312" spans="1:7" x14ac:dyDescent="0.25">
      <c r="A312" s="19">
        <v>44290</v>
      </c>
      <c r="B312" s="35">
        <f t="shared" si="12"/>
        <v>5540370.689999992</v>
      </c>
      <c r="C312" s="38">
        <f>SUMIF('Retailer Funding Summary '!D:D,'Interest Calculation'!A312,'Retailer Funding Summary '!E:E)</f>
        <v>0</v>
      </c>
      <c r="D312" s="38">
        <f>SUMIF('Retailer Re-Payments'!C:C,'Interest Calculation'!A312,'Retailer Re-Payments'!D:D)</f>
        <v>0</v>
      </c>
      <c r="E312" s="35">
        <f t="shared" si="9"/>
        <v>5540370.689999992</v>
      </c>
      <c r="G312" s="35">
        <f>(E311)*('Interest Rate'!$C$20/365)</f>
        <v>14.815361622888867</v>
      </c>
    </row>
    <row r="313" spans="1:7" x14ac:dyDescent="0.25">
      <c r="A313" s="19">
        <v>44291</v>
      </c>
      <c r="B313" s="35">
        <f t="shared" si="12"/>
        <v>5540370.689999992</v>
      </c>
      <c r="C313" s="38">
        <f>SUMIF('Retailer Funding Summary '!D:D,'Interest Calculation'!A313,'Retailer Funding Summary '!E:E)</f>
        <v>0</v>
      </c>
      <c r="D313" s="38">
        <f>SUMIF('Retailer Re-Payments'!C:C,'Interest Calculation'!A313,'Retailer Re-Payments'!D:D)</f>
        <v>0</v>
      </c>
      <c r="E313" s="35">
        <f t="shared" si="9"/>
        <v>5540370.689999992</v>
      </c>
      <c r="G313" s="35">
        <f>(E312)*('Interest Rate'!$C$20/365)</f>
        <v>14.815361622888867</v>
      </c>
    </row>
    <row r="314" spans="1:7" x14ac:dyDescent="0.25">
      <c r="A314" s="19">
        <v>44292</v>
      </c>
      <c r="B314" s="35">
        <f t="shared" si="12"/>
        <v>5540370.689999992</v>
      </c>
      <c r="C314" s="38">
        <f>SUMIF('Retailer Funding Summary '!D:D,'Interest Calculation'!A314,'Retailer Funding Summary '!E:E)</f>
        <v>0</v>
      </c>
      <c r="D314" s="38">
        <f>SUMIF('Retailer Re-Payments'!C:C,'Interest Calculation'!A314,'Retailer Re-Payments'!D:D)</f>
        <v>0</v>
      </c>
      <c r="E314" s="35">
        <f t="shared" si="9"/>
        <v>5540370.689999992</v>
      </c>
      <c r="G314" s="35">
        <f>(E313)*('Interest Rate'!$C$20/365)</f>
        <v>14.815361622888867</v>
      </c>
    </row>
    <row r="315" spans="1:7" x14ac:dyDescent="0.25">
      <c r="A315" s="19">
        <v>44293</v>
      </c>
      <c r="B315" s="35">
        <f t="shared" si="12"/>
        <v>5540370.689999992</v>
      </c>
      <c r="C315" s="38">
        <f>SUMIF('Retailer Funding Summary '!D:D,'Interest Calculation'!A315,'Retailer Funding Summary '!E:E)</f>
        <v>0</v>
      </c>
      <c r="D315" s="38">
        <f>SUMIF('Retailer Re-Payments'!C:C,'Interest Calculation'!A315,'Retailer Re-Payments'!D:D)</f>
        <v>63.61</v>
      </c>
      <c r="E315" s="35">
        <f t="shared" si="9"/>
        <v>5540307.0799999917</v>
      </c>
      <c r="G315" s="35">
        <f>(E314)*('Interest Rate'!$C$20/365)</f>
        <v>14.815361622888867</v>
      </c>
    </row>
    <row r="316" spans="1:7" x14ac:dyDescent="0.25">
      <c r="A316" s="19">
        <v>44294</v>
      </c>
      <c r="B316" s="35">
        <f t="shared" ref="B316:B326" si="13">E315</f>
        <v>5540307.0799999917</v>
      </c>
      <c r="C316" s="38">
        <f>SUMIF('Retailer Funding Summary '!D:D,'Interest Calculation'!A316,'Retailer Funding Summary '!E:E)</f>
        <v>0</v>
      </c>
      <c r="D316" s="38">
        <f>SUMIF('Retailer Re-Payments'!C:C,'Interest Calculation'!A316,'Retailer Re-Payments'!D:D)</f>
        <v>0</v>
      </c>
      <c r="E316" s="35">
        <f t="shared" si="9"/>
        <v>5540307.0799999917</v>
      </c>
      <c r="G316" s="35">
        <f>(E315)*('Interest Rate'!$C$20/365)</f>
        <v>14.815191525037015</v>
      </c>
    </row>
    <row r="317" spans="1:7" x14ac:dyDescent="0.25">
      <c r="A317" s="19">
        <v>44295</v>
      </c>
      <c r="B317" s="35">
        <f t="shared" si="13"/>
        <v>5540307.0799999917</v>
      </c>
      <c r="C317" s="38">
        <f>SUMIF('Retailer Funding Summary '!D:D,'Interest Calculation'!A317,'Retailer Funding Summary '!E:E)</f>
        <v>0</v>
      </c>
      <c r="D317" s="38">
        <f>SUMIF('Retailer Re-Payments'!C:C,'Interest Calculation'!A317,'Retailer Re-Payments'!D:D)</f>
        <v>0</v>
      </c>
      <c r="E317" s="35">
        <f t="shared" si="9"/>
        <v>5540307.0799999917</v>
      </c>
      <c r="G317" s="35">
        <f>(E316)*('Interest Rate'!$C$20/365)</f>
        <v>14.815191525037015</v>
      </c>
    </row>
    <row r="318" spans="1:7" x14ac:dyDescent="0.25">
      <c r="A318" s="19">
        <v>44296</v>
      </c>
      <c r="B318" s="35">
        <f t="shared" si="13"/>
        <v>5540307.0799999917</v>
      </c>
      <c r="C318" s="38">
        <f>SUMIF('Retailer Funding Summary '!D:D,'Interest Calculation'!A318,'Retailer Funding Summary '!E:E)</f>
        <v>0</v>
      </c>
      <c r="D318" s="38">
        <f>SUMIF('Retailer Re-Payments'!C:C,'Interest Calculation'!A318,'Retailer Re-Payments'!D:D)</f>
        <v>0</v>
      </c>
      <c r="E318" s="35">
        <f t="shared" si="9"/>
        <v>5540307.0799999917</v>
      </c>
      <c r="G318" s="35">
        <f>(E317)*('Interest Rate'!$C$20/365)</f>
        <v>14.815191525037015</v>
      </c>
    </row>
    <row r="319" spans="1:7" x14ac:dyDescent="0.25">
      <c r="A319" s="19">
        <v>44297</v>
      </c>
      <c r="B319" s="35">
        <f t="shared" si="13"/>
        <v>5540307.0799999917</v>
      </c>
      <c r="C319" s="38">
        <f>SUMIF('Retailer Funding Summary '!D:D,'Interest Calculation'!A319,'Retailer Funding Summary '!E:E)</f>
        <v>0</v>
      </c>
      <c r="D319" s="38">
        <f>SUMIF('Retailer Re-Payments'!C:C,'Interest Calculation'!A319,'Retailer Re-Payments'!D:D)</f>
        <v>0</v>
      </c>
      <c r="E319" s="35">
        <f t="shared" si="9"/>
        <v>5540307.0799999917</v>
      </c>
      <c r="G319" s="35">
        <f>(E318)*('Interest Rate'!$C$20/365)</f>
        <v>14.815191525037015</v>
      </c>
    </row>
    <row r="320" spans="1:7" x14ac:dyDescent="0.25">
      <c r="A320" s="19">
        <v>44298</v>
      </c>
      <c r="B320" s="35">
        <f t="shared" si="13"/>
        <v>5540307.0799999917</v>
      </c>
      <c r="C320" s="38">
        <f>SUMIF('Retailer Funding Summary '!D:D,'Interest Calculation'!A320,'Retailer Funding Summary '!E:E)</f>
        <v>0</v>
      </c>
      <c r="D320" s="38">
        <f>SUMIF('Retailer Re-Payments'!C:C,'Interest Calculation'!A320,'Retailer Re-Payments'!D:D)</f>
        <v>0</v>
      </c>
      <c r="E320" s="35">
        <f t="shared" si="9"/>
        <v>5540307.0799999917</v>
      </c>
      <c r="G320" s="35">
        <f>(E319)*('Interest Rate'!$C$20/365)</f>
        <v>14.815191525037015</v>
      </c>
    </row>
    <row r="321" spans="1:7" x14ac:dyDescent="0.25">
      <c r="A321" s="19">
        <v>44299</v>
      </c>
      <c r="B321" s="35">
        <f t="shared" si="13"/>
        <v>5540307.0799999917</v>
      </c>
      <c r="C321" s="38">
        <f>SUMIF('Retailer Funding Summary '!D:D,'Interest Calculation'!A321,'Retailer Funding Summary '!E:E)</f>
        <v>0</v>
      </c>
      <c r="D321" s="38">
        <f>SUMIF('Retailer Re-Payments'!C:C,'Interest Calculation'!A321,'Retailer Re-Payments'!D:D)</f>
        <v>0</v>
      </c>
      <c r="E321" s="35">
        <f t="shared" si="9"/>
        <v>5540307.0799999917</v>
      </c>
      <c r="G321" s="35">
        <f>(E320)*('Interest Rate'!$C$20/365)</f>
        <v>14.815191525037015</v>
      </c>
    </row>
    <row r="322" spans="1:7" x14ac:dyDescent="0.25">
      <c r="A322" s="19">
        <v>44300</v>
      </c>
      <c r="B322" s="35">
        <f t="shared" si="13"/>
        <v>5540307.0799999917</v>
      </c>
      <c r="C322" s="38">
        <f>SUMIF('Retailer Funding Summary '!D:D,'Interest Calculation'!A322,'Retailer Funding Summary '!E:E)</f>
        <v>0</v>
      </c>
      <c r="D322" s="38">
        <f>SUMIF('Retailer Re-Payments'!C:C,'Interest Calculation'!A322,'Retailer Re-Payments'!D:D)</f>
        <v>0</v>
      </c>
      <c r="E322" s="35">
        <f t="shared" si="9"/>
        <v>5540307.0799999917</v>
      </c>
      <c r="G322" s="35">
        <f>(E321)*('Interest Rate'!$C$20/365)</f>
        <v>14.815191525037015</v>
      </c>
    </row>
    <row r="323" spans="1:7" x14ac:dyDescent="0.25">
      <c r="A323" s="19">
        <v>44301</v>
      </c>
      <c r="B323" s="35">
        <f t="shared" si="13"/>
        <v>5540307.0799999917</v>
      </c>
      <c r="C323" s="38">
        <f>SUMIF('Retailer Funding Summary '!D:D,'Interest Calculation'!A323,'Retailer Funding Summary '!E:E)</f>
        <v>0</v>
      </c>
      <c r="D323" s="38">
        <f>SUMIF('Retailer Re-Payments'!C:C,'Interest Calculation'!A323,'Retailer Re-Payments'!D:D)</f>
        <v>0</v>
      </c>
      <c r="E323" s="35">
        <f t="shared" si="9"/>
        <v>5540307.0799999917</v>
      </c>
      <c r="G323" s="35">
        <f>(E322)*('Interest Rate'!$C$20/365)</f>
        <v>14.815191525037015</v>
      </c>
    </row>
    <row r="324" spans="1:7" x14ac:dyDescent="0.25">
      <c r="A324" s="19">
        <v>44302</v>
      </c>
      <c r="B324" s="35">
        <f t="shared" si="13"/>
        <v>5540307.0799999917</v>
      </c>
      <c r="C324" s="38">
        <f>SUMIF('Retailer Funding Summary '!D:D,'Interest Calculation'!A324,'Retailer Funding Summary '!E:E)</f>
        <v>0</v>
      </c>
      <c r="D324" s="38">
        <f>SUMIF('Retailer Re-Payments'!C:C,'Interest Calculation'!A324,'Retailer Re-Payments'!D:D)</f>
        <v>94085.74</v>
      </c>
      <c r="E324" s="35">
        <f t="shared" si="9"/>
        <v>5446221.3399999915</v>
      </c>
      <c r="G324" s="35">
        <f>(E323)*('Interest Rate'!$C$20/365)</f>
        <v>14.815191525037015</v>
      </c>
    </row>
    <row r="325" spans="1:7" x14ac:dyDescent="0.25">
      <c r="A325" s="19">
        <v>44303</v>
      </c>
      <c r="B325" s="35">
        <f t="shared" si="13"/>
        <v>5446221.3399999915</v>
      </c>
      <c r="C325" s="38">
        <f>SUMIF('Retailer Funding Summary '!D:D,'Interest Calculation'!A325,'Retailer Funding Summary '!E:E)</f>
        <v>0</v>
      </c>
      <c r="D325" s="38">
        <f>SUMIF('Retailer Re-Payments'!C:C,'Interest Calculation'!A325,'Retailer Re-Payments'!D:D)</f>
        <v>0</v>
      </c>
      <c r="E325" s="35">
        <f t="shared" si="9"/>
        <v>5446221.3399999915</v>
      </c>
      <c r="G325" s="35">
        <f>(E324)*('Interest Rate'!$C$20/365)</f>
        <v>14.56359928696294</v>
      </c>
    </row>
    <row r="326" spans="1:7" x14ac:dyDescent="0.25">
      <c r="A326" s="19">
        <v>44304</v>
      </c>
      <c r="B326" s="35">
        <f t="shared" si="13"/>
        <v>5446221.3399999915</v>
      </c>
      <c r="C326" s="38">
        <f>SUMIF('Retailer Funding Summary '!D:D,'Interest Calculation'!A326,'Retailer Funding Summary '!E:E)</f>
        <v>0</v>
      </c>
      <c r="D326" s="38">
        <f>SUMIF('Retailer Re-Payments'!C:C,'Interest Calculation'!A326,'Retailer Re-Payments'!D:D)</f>
        <v>0</v>
      </c>
      <c r="E326" s="35">
        <f t="shared" si="9"/>
        <v>5446221.3399999915</v>
      </c>
      <c r="G326" s="35">
        <f>(E325)*('Interest Rate'!$C$20/365)</f>
        <v>14.56359928696294</v>
      </c>
    </row>
    <row r="327" spans="1:7" x14ac:dyDescent="0.25">
      <c r="A327" s="19">
        <v>44305</v>
      </c>
      <c r="B327" s="35">
        <f t="shared" ref="B327:B328" si="14">E326</f>
        <v>5446221.3399999915</v>
      </c>
      <c r="C327" s="38">
        <f>SUMIF('Retailer Funding Summary '!D:D,'Interest Calculation'!A327,'Retailer Funding Summary '!E:E)</f>
        <v>0</v>
      </c>
      <c r="D327" s="38">
        <f>SUMIF('Retailer Re-Payments'!C:C,'Interest Calculation'!A327,'Retailer Re-Payments'!D:D)</f>
        <v>0</v>
      </c>
      <c r="E327" s="35">
        <f t="shared" si="9"/>
        <v>5446221.3399999915</v>
      </c>
      <c r="G327" s="35">
        <f>(E326)*('Interest Rate'!$C$20/365)</f>
        <v>14.56359928696294</v>
      </c>
    </row>
    <row r="328" spans="1:7" x14ac:dyDescent="0.25">
      <c r="A328" s="19">
        <v>44306</v>
      </c>
      <c r="B328" s="35">
        <f t="shared" si="14"/>
        <v>5446221.3399999915</v>
      </c>
      <c r="C328" s="38">
        <f>SUMIF('Retailer Funding Summary '!D:D,'Interest Calculation'!A328,'Retailer Funding Summary '!E:E)</f>
        <v>0</v>
      </c>
      <c r="D328" s="38">
        <f>SUMIF('Retailer Re-Payments'!C:C,'Interest Calculation'!A328,'Retailer Re-Payments'!D:D)</f>
        <v>9313.5400000000009</v>
      </c>
      <c r="E328" s="35">
        <f t="shared" si="9"/>
        <v>5436907.7999999914</v>
      </c>
      <c r="G328" s="35">
        <f>(E327)*('Interest Rate'!$C$20/365)</f>
        <v>14.56359928696294</v>
      </c>
    </row>
    <row r="329" spans="1:7" x14ac:dyDescent="0.25">
      <c r="A329" s="19">
        <v>44307</v>
      </c>
      <c r="B329" s="35">
        <f t="shared" ref="B329:B330" si="15">E328</f>
        <v>5436907.7999999914</v>
      </c>
      <c r="C329" s="38">
        <f>SUMIF('Retailer Funding Summary '!D:D,'Interest Calculation'!A329,'Retailer Funding Summary '!E:E)</f>
        <v>0</v>
      </c>
      <c r="D329" s="38">
        <f>SUMIF('Retailer Re-Payments'!C:C,'Interest Calculation'!A329,'Retailer Re-Payments'!D:D)</f>
        <v>289354.37</v>
      </c>
      <c r="E329" s="35">
        <f t="shared" ref="E329:E376" si="16">E328+C329-D329</f>
        <v>5147553.4299999913</v>
      </c>
      <c r="G329" s="35">
        <f>(E328)*('Interest Rate'!$C$20/365)</f>
        <v>14.538694191111087</v>
      </c>
    </row>
    <row r="330" spans="1:7" x14ac:dyDescent="0.25">
      <c r="A330" s="19">
        <v>44308</v>
      </c>
      <c r="B330" s="35">
        <f t="shared" si="15"/>
        <v>5147553.4299999913</v>
      </c>
      <c r="C330" s="38">
        <f>SUMIF('Retailer Funding Summary '!D:D,'Interest Calculation'!A330,'Retailer Funding Summary '!E:E)</f>
        <v>0</v>
      </c>
      <c r="D330" s="38">
        <f>SUMIF('Retailer Re-Payments'!C:C,'Interest Calculation'!A330,'Retailer Re-Payments'!D:D)</f>
        <v>0</v>
      </c>
      <c r="E330" s="35">
        <f t="shared" si="16"/>
        <v>5147553.4299999913</v>
      </c>
      <c r="G330" s="35">
        <f>(E329)*('Interest Rate'!$C$20/365)</f>
        <v>13.764939172074051</v>
      </c>
    </row>
    <row r="331" spans="1:7" x14ac:dyDescent="0.25">
      <c r="A331" s="19">
        <v>44309</v>
      </c>
      <c r="B331" s="35">
        <f t="shared" ref="B331:B334" si="17">E330</f>
        <v>5147553.4299999913</v>
      </c>
      <c r="C331" s="38">
        <f>SUMIF('Retailer Funding Summary '!D:D,'Interest Calculation'!A331,'Retailer Funding Summary '!E:E)</f>
        <v>0</v>
      </c>
      <c r="D331" s="38">
        <f>SUMIF('Retailer Re-Payments'!C:C,'Interest Calculation'!A331,'Retailer Re-Payments'!D:D)</f>
        <v>0</v>
      </c>
      <c r="E331" s="35">
        <f t="shared" si="16"/>
        <v>5147553.4299999913</v>
      </c>
      <c r="G331" s="35">
        <f>(E330)*('Interest Rate'!$C$20/365)</f>
        <v>13.764939172074051</v>
      </c>
    </row>
    <row r="332" spans="1:7" x14ac:dyDescent="0.25">
      <c r="A332" s="19">
        <v>44310</v>
      </c>
      <c r="B332" s="35">
        <f t="shared" si="17"/>
        <v>5147553.4299999913</v>
      </c>
      <c r="C332" s="38">
        <f>SUMIF('Retailer Funding Summary '!D:D,'Interest Calculation'!A332,'Retailer Funding Summary '!E:E)</f>
        <v>0</v>
      </c>
      <c r="D332" s="38">
        <f>SUMIF('Retailer Re-Payments'!C:C,'Interest Calculation'!A332,'Retailer Re-Payments'!D:D)</f>
        <v>0</v>
      </c>
      <c r="E332" s="35">
        <f t="shared" si="16"/>
        <v>5147553.4299999913</v>
      </c>
      <c r="G332" s="35">
        <f>(E331)*('Interest Rate'!$C$20/365)</f>
        <v>13.764939172074051</v>
      </c>
    </row>
    <row r="333" spans="1:7" x14ac:dyDescent="0.25">
      <c r="A333" s="19">
        <v>44311</v>
      </c>
      <c r="B333" s="35">
        <f t="shared" si="17"/>
        <v>5147553.4299999913</v>
      </c>
      <c r="C333" s="38">
        <f>SUMIF('Retailer Funding Summary '!D:D,'Interest Calculation'!A333,'Retailer Funding Summary '!E:E)</f>
        <v>0</v>
      </c>
      <c r="D333" s="38">
        <f>SUMIF('Retailer Re-Payments'!C:C,'Interest Calculation'!A333,'Retailer Re-Payments'!D:D)</f>
        <v>0</v>
      </c>
      <c r="E333" s="35">
        <f t="shared" si="16"/>
        <v>5147553.4299999913</v>
      </c>
      <c r="G333" s="35">
        <f>(E332)*('Interest Rate'!$C$20/365)</f>
        <v>13.764939172074051</v>
      </c>
    </row>
    <row r="334" spans="1:7" x14ac:dyDescent="0.25">
      <c r="A334" s="19">
        <v>44312</v>
      </c>
      <c r="B334" s="35">
        <f t="shared" si="17"/>
        <v>5147553.4299999913</v>
      </c>
      <c r="C334" s="38">
        <f>SUMIF('Retailer Funding Summary '!D:D,'Interest Calculation'!A334,'Retailer Funding Summary '!E:E)</f>
        <v>0</v>
      </c>
      <c r="D334" s="38">
        <f>SUMIF('Retailer Re-Payments'!C:C,'Interest Calculation'!A334,'Retailer Re-Payments'!D:D)</f>
        <v>6014.55</v>
      </c>
      <c r="E334" s="35">
        <f t="shared" si="16"/>
        <v>5141538.8799999915</v>
      </c>
      <c r="G334" s="35">
        <f>(E333)*('Interest Rate'!$C$20/365)</f>
        <v>13.764939172074051</v>
      </c>
    </row>
    <row r="335" spans="1:7" x14ac:dyDescent="0.25">
      <c r="A335" s="19">
        <v>44313</v>
      </c>
      <c r="B335" s="35">
        <f t="shared" ref="B335:B336" si="18">E334</f>
        <v>5141538.8799999915</v>
      </c>
      <c r="C335" s="38">
        <f>SUMIF('Retailer Funding Summary '!D:D,'Interest Calculation'!A335,'Retailer Funding Summary '!E:E)</f>
        <v>0</v>
      </c>
      <c r="D335" s="38">
        <f>SUMIF('Retailer Re-Payments'!C:C,'Interest Calculation'!A335,'Retailer Re-Payments'!D:D)</f>
        <v>0</v>
      </c>
      <c r="E335" s="35">
        <f t="shared" si="16"/>
        <v>5141538.8799999915</v>
      </c>
      <c r="G335" s="35">
        <f>(E334)*('Interest Rate'!$C$20/365)</f>
        <v>13.748855819851828</v>
      </c>
    </row>
    <row r="336" spans="1:7" x14ac:dyDescent="0.25">
      <c r="A336" s="19">
        <v>44314</v>
      </c>
      <c r="B336" s="35">
        <f t="shared" si="18"/>
        <v>5141538.8799999915</v>
      </c>
      <c r="C336" s="38">
        <f>SUMIF('Retailer Funding Summary '!D:D,'Interest Calculation'!A336,'Retailer Funding Summary '!E:E)</f>
        <v>0</v>
      </c>
      <c r="D336" s="38">
        <f>SUMIF('Retailer Re-Payments'!C:C,'Interest Calculation'!A336,'Retailer Re-Payments'!D:D)</f>
        <v>2310.7399999999998</v>
      </c>
      <c r="E336" s="35">
        <f t="shared" si="16"/>
        <v>5139228.1399999913</v>
      </c>
      <c r="G336" s="35">
        <f>(E335)*('Interest Rate'!$C$20/365)</f>
        <v>13.748855819851828</v>
      </c>
    </row>
    <row r="337" spans="1:7" x14ac:dyDescent="0.25">
      <c r="A337" s="19">
        <v>44315</v>
      </c>
      <c r="B337" s="35">
        <f t="shared" ref="B337:B338" si="19">E336</f>
        <v>5139228.1399999913</v>
      </c>
      <c r="C337" s="38">
        <f>SUMIF('Retailer Funding Summary '!D:D,'Interest Calculation'!A337,'Retailer Funding Summary '!E:E)</f>
        <v>0</v>
      </c>
      <c r="D337" s="38">
        <f>SUMIF('Retailer Re-Payments'!C:C,'Interest Calculation'!A337,'Retailer Re-Payments'!D:D)</f>
        <v>0</v>
      </c>
      <c r="E337" s="35">
        <f t="shared" si="16"/>
        <v>5139228.1399999913</v>
      </c>
      <c r="G337" s="35">
        <f>(E336)*('Interest Rate'!$C$20/365)</f>
        <v>13.742676729925902</v>
      </c>
    </row>
    <row r="338" spans="1:7" x14ac:dyDescent="0.25">
      <c r="A338" s="19">
        <v>44316</v>
      </c>
      <c r="B338" s="35">
        <f t="shared" si="19"/>
        <v>5139228.1399999913</v>
      </c>
      <c r="C338" s="38">
        <f>SUMIF('Retailer Funding Summary '!D:D,'Interest Calculation'!A338,'Retailer Funding Summary '!E:E)</f>
        <v>0</v>
      </c>
      <c r="D338" s="38">
        <f>SUMIF('Retailer Re-Payments'!C:C,'Interest Calculation'!A338,'Retailer Re-Payments'!D:D)</f>
        <v>159153.15</v>
      </c>
      <c r="E338" s="35">
        <f t="shared" si="16"/>
        <v>4980074.9899999909</v>
      </c>
      <c r="G338" s="35">
        <f>(E337)*('Interest Rate'!$C$20/365)</f>
        <v>13.742676729925902</v>
      </c>
    </row>
    <row r="339" spans="1:7" x14ac:dyDescent="0.25">
      <c r="A339" s="19">
        <v>44317</v>
      </c>
      <c r="B339" s="35">
        <f t="shared" ref="B339:B340" si="20">E338</f>
        <v>4980074.9899999909</v>
      </c>
      <c r="C339" s="38">
        <f>SUMIF('Retailer Funding Summary '!D:D,'Interest Calculation'!A339,'Retailer Funding Summary '!E:E)</f>
        <v>0</v>
      </c>
      <c r="D339" s="38">
        <f>SUMIF('Retailer Re-Payments'!C:C,'Interest Calculation'!A339,'Retailer Re-Payments'!D:D)</f>
        <v>0</v>
      </c>
      <c r="E339" s="35">
        <f t="shared" si="16"/>
        <v>4980074.9899999909</v>
      </c>
      <c r="G339" s="35">
        <f>(E338)*('Interest Rate'!$C$20/365)</f>
        <v>13.317089417703679</v>
      </c>
    </row>
    <row r="340" spans="1:7" x14ac:dyDescent="0.25">
      <c r="A340" s="19">
        <v>44318</v>
      </c>
      <c r="B340" s="35">
        <f t="shared" si="20"/>
        <v>4980074.9899999909</v>
      </c>
      <c r="C340" s="38">
        <f>SUMIF('Retailer Funding Summary '!D:D,'Interest Calculation'!A340,'Retailer Funding Summary '!E:E)</f>
        <v>0</v>
      </c>
      <c r="D340" s="38">
        <f>SUMIF('Retailer Re-Payments'!C:C,'Interest Calculation'!A340,'Retailer Re-Payments'!D:D)</f>
        <v>0</v>
      </c>
      <c r="E340" s="35">
        <f t="shared" si="16"/>
        <v>4980074.9899999909</v>
      </c>
      <c r="G340" s="35">
        <f>(E339)*('Interest Rate'!$C$20/365)</f>
        <v>13.317089417703679</v>
      </c>
    </row>
    <row r="341" spans="1:7" x14ac:dyDescent="0.25">
      <c r="A341" s="19">
        <v>44319</v>
      </c>
      <c r="B341" s="35">
        <f t="shared" ref="B341:B356" si="21">E340</f>
        <v>4980074.9899999909</v>
      </c>
      <c r="C341" s="38">
        <f>SUMIF('Retailer Funding Summary '!D:D,'Interest Calculation'!A341,'Retailer Funding Summary '!E:E)</f>
        <v>0</v>
      </c>
      <c r="D341" s="38">
        <f>SUMIF('Retailer Re-Payments'!C:C,'Interest Calculation'!A341,'Retailer Re-Payments'!D:D)</f>
        <v>0</v>
      </c>
      <c r="E341" s="35">
        <f t="shared" si="16"/>
        <v>4980074.9899999909</v>
      </c>
      <c r="G341" s="35">
        <f>(E340)*('Interest Rate'!$C$20/365)</f>
        <v>13.317089417703679</v>
      </c>
    </row>
    <row r="342" spans="1:7" x14ac:dyDescent="0.25">
      <c r="A342" s="19">
        <v>44320</v>
      </c>
      <c r="B342" s="35">
        <f t="shared" si="21"/>
        <v>4980074.9899999909</v>
      </c>
      <c r="C342" s="38">
        <f>SUMIF('Retailer Funding Summary '!D:D,'Interest Calculation'!A342,'Retailer Funding Summary '!E:E)</f>
        <v>0</v>
      </c>
      <c r="D342" s="38">
        <f>SUMIF('Retailer Re-Payments'!C:C,'Interest Calculation'!A342,'Retailer Re-Payments'!D:D)</f>
        <v>0</v>
      </c>
      <c r="E342" s="35">
        <f t="shared" si="16"/>
        <v>4980074.9899999909</v>
      </c>
      <c r="G342" s="35">
        <f>(E341)*('Interest Rate'!$C$20/365)</f>
        <v>13.317089417703679</v>
      </c>
    </row>
    <row r="343" spans="1:7" x14ac:dyDescent="0.25">
      <c r="A343" s="19">
        <v>44321</v>
      </c>
      <c r="B343" s="35">
        <f t="shared" si="21"/>
        <v>4980074.9899999909</v>
      </c>
      <c r="C343" s="38">
        <f>SUMIF('Retailer Funding Summary '!D:D,'Interest Calculation'!A343,'Retailer Funding Summary '!E:E)</f>
        <v>0</v>
      </c>
      <c r="D343" s="38">
        <f>SUMIF('Retailer Re-Payments'!C:C,'Interest Calculation'!A343,'Retailer Re-Payments'!D:D)</f>
        <v>0</v>
      </c>
      <c r="E343" s="35">
        <f t="shared" si="16"/>
        <v>4980074.9899999909</v>
      </c>
      <c r="G343" s="35">
        <f>(E342)*('Interest Rate'!$C$20/365)</f>
        <v>13.317089417703679</v>
      </c>
    </row>
    <row r="344" spans="1:7" x14ac:dyDescent="0.25">
      <c r="A344" s="19">
        <v>44322</v>
      </c>
      <c r="B344" s="35">
        <f t="shared" si="21"/>
        <v>4980074.9899999909</v>
      </c>
      <c r="C344" s="38">
        <f>SUMIF('Retailer Funding Summary '!D:D,'Interest Calculation'!A344,'Retailer Funding Summary '!E:E)</f>
        <v>0</v>
      </c>
      <c r="D344" s="38">
        <f>SUMIF('Retailer Re-Payments'!C:C,'Interest Calculation'!A344,'Retailer Re-Payments'!D:D)</f>
        <v>0</v>
      </c>
      <c r="E344" s="35">
        <f t="shared" si="16"/>
        <v>4980074.9899999909</v>
      </c>
      <c r="G344" s="35">
        <f>(E343)*('Interest Rate'!$C$20/365)</f>
        <v>13.317089417703679</v>
      </c>
    </row>
    <row r="345" spans="1:7" x14ac:dyDescent="0.25">
      <c r="A345" s="19">
        <v>44323</v>
      </c>
      <c r="B345" s="35">
        <f t="shared" si="21"/>
        <v>4980074.9899999909</v>
      </c>
      <c r="C345" s="38">
        <f>SUMIF('Retailer Funding Summary '!D:D,'Interest Calculation'!A345,'Retailer Funding Summary '!E:E)</f>
        <v>0</v>
      </c>
      <c r="D345" s="38">
        <f>SUMIF('Retailer Re-Payments'!C:C,'Interest Calculation'!A345,'Retailer Re-Payments'!D:D)</f>
        <v>0</v>
      </c>
      <c r="E345" s="35">
        <f t="shared" si="16"/>
        <v>4980074.9899999909</v>
      </c>
      <c r="G345" s="35">
        <f>(E344)*('Interest Rate'!$C$20/365)</f>
        <v>13.317089417703679</v>
      </c>
    </row>
    <row r="346" spans="1:7" x14ac:dyDescent="0.25">
      <c r="A346" s="19">
        <v>44324</v>
      </c>
      <c r="B346" s="35">
        <f t="shared" si="21"/>
        <v>4980074.9899999909</v>
      </c>
      <c r="C346" s="38">
        <f>SUMIF('Retailer Funding Summary '!D:D,'Interest Calculation'!A346,'Retailer Funding Summary '!E:E)</f>
        <v>0</v>
      </c>
      <c r="D346" s="38">
        <f>SUMIF('Retailer Re-Payments'!C:C,'Interest Calculation'!A346,'Retailer Re-Payments'!D:D)</f>
        <v>0</v>
      </c>
      <c r="E346" s="35">
        <f t="shared" si="16"/>
        <v>4980074.9899999909</v>
      </c>
      <c r="G346" s="35">
        <f>(E345)*('Interest Rate'!$C$20/365)</f>
        <v>13.317089417703679</v>
      </c>
    </row>
    <row r="347" spans="1:7" x14ac:dyDescent="0.25">
      <c r="A347" s="19">
        <v>44325</v>
      </c>
      <c r="B347" s="35">
        <f t="shared" si="21"/>
        <v>4980074.9899999909</v>
      </c>
      <c r="C347" s="38">
        <f>SUMIF('Retailer Funding Summary '!D:D,'Interest Calculation'!A347,'Retailer Funding Summary '!E:E)</f>
        <v>0</v>
      </c>
      <c r="D347" s="38">
        <f>SUMIF('Retailer Re-Payments'!C:C,'Interest Calculation'!A347,'Retailer Re-Payments'!D:D)</f>
        <v>0</v>
      </c>
      <c r="E347" s="35">
        <f t="shared" si="16"/>
        <v>4980074.9899999909</v>
      </c>
      <c r="G347" s="35">
        <f>(E346)*('Interest Rate'!$C$20/365)</f>
        <v>13.317089417703679</v>
      </c>
    </row>
    <row r="348" spans="1:7" x14ac:dyDescent="0.25">
      <c r="A348" s="19">
        <v>44326</v>
      </c>
      <c r="B348" s="35">
        <f t="shared" si="21"/>
        <v>4980074.9899999909</v>
      </c>
      <c r="C348" s="38">
        <f>SUMIF('Retailer Funding Summary '!D:D,'Interest Calculation'!A348,'Retailer Funding Summary '!E:E)</f>
        <v>0</v>
      </c>
      <c r="D348" s="38">
        <f>SUMIF('Retailer Re-Payments'!C:C,'Interest Calculation'!A348,'Retailer Re-Payments'!D:D)</f>
        <v>0</v>
      </c>
      <c r="E348" s="35">
        <f t="shared" si="16"/>
        <v>4980074.9899999909</v>
      </c>
      <c r="G348" s="35">
        <f>(E347)*('Interest Rate'!$C$20/365)</f>
        <v>13.317089417703679</v>
      </c>
    </row>
    <row r="349" spans="1:7" x14ac:dyDescent="0.25">
      <c r="A349" s="19">
        <v>44327</v>
      </c>
      <c r="B349" s="35">
        <f t="shared" si="21"/>
        <v>4980074.9899999909</v>
      </c>
      <c r="C349" s="38">
        <f>SUMIF('Retailer Funding Summary '!D:D,'Interest Calculation'!A349,'Retailer Funding Summary '!E:E)</f>
        <v>0</v>
      </c>
      <c r="D349" s="38">
        <f>SUMIF('Retailer Re-Payments'!C:C,'Interest Calculation'!A349,'Retailer Re-Payments'!D:D)</f>
        <v>0</v>
      </c>
      <c r="E349" s="35">
        <f t="shared" si="16"/>
        <v>4980074.9899999909</v>
      </c>
      <c r="G349" s="35">
        <f>(E348)*('Interest Rate'!$C$20/365)</f>
        <v>13.317089417703679</v>
      </c>
    </row>
    <row r="350" spans="1:7" x14ac:dyDescent="0.25">
      <c r="A350" s="19">
        <v>44328</v>
      </c>
      <c r="B350" s="35">
        <f t="shared" si="21"/>
        <v>4980074.9899999909</v>
      </c>
      <c r="C350" s="38">
        <f>SUMIF('Retailer Funding Summary '!D:D,'Interest Calculation'!A350,'Retailer Funding Summary '!E:E)</f>
        <v>0</v>
      </c>
      <c r="D350" s="38">
        <f>SUMIF('Retailer Re-Payments'!C:C,'Interest Calculation'!A350,'Retailer Re-Payments'!D:D)</f>
        <v>0</v>
      </c>
      <c r="E350" s="35">
        <f t="shared" si="16"/>
        <v>4980074.9899999909</v>
      </c>
      <c r="G350" s="35">
        <f>(E349)*('Interest Rate'!$C$20/365)</f>
        <v>13.317089417703679</v>
      </c>
    </row>
    <row r="351" spans="1:7" x14ac:dyDescent="0.25">
      <c r="A351" s="19">
        <v>44329</v>
      </c>
      <c r="B351" s="35">
        <f t="shared" si="21"/>
        <v>4980074.9899999909</v>
      </c>
      <c r="C351" s="38">
        <f>SUMIF('Retailer Funding Summary '!D:D,'Interest Calculation'!A351,'Retailer Funding Summary '!E:E)</f>
        <v>0</v>
      </c>
      <c r="D351" s="38">
        <f>SUMIF('Retailer Re-Payments'!C:C,'Interest Calculation'!A351,'Retailer Re-Payments'!D:D)</f>
        <v>0</v>
      </c>
      <c r="E351" s="35">
        <f t="shared" si="16"/>
        <v>4980074.9899999909</v>
      </c>
      <c r="G351" s="35">
        <f>(E350)*('Interest Rate'!$C$20/365)</f>
        <v>13.317089417703679</v>
      </c>
    </row>
    <row r="352" spans="1:7" x14ac:dyDescent="0.25">
      <c r="A352" s="19">
        <v>44330</v>
      </c>
      <c r="B352" s="35">
        <f t="shared" si="21"/>
        <v>4980074.9899999909</v>
      </c>
      <c r="C352" s="38">
        <f>SUMIF('Retailer Funding Summary '!D:D,'Interest Calculation'!A352,'Retailer Funding Summary '!E:E)</f>
        <v>0</v>
      </c>
      <c r="D352" s="38">
        <f>SUMIF('Retailer Re-Payments'!C:C,'Interest Calculation'!A352,'Retailer Re-Payments'!D:D)</f>
        <v>0</v>
      </c>
      <c r="E352" s="35">
        <f t="shared" si="16"/>
        <v>4980074.9899999909</v>
      </c>
      <c r="G352" s="35">
        <f>(E351)*('Interest Rate'!$C$20/365)</f>
        <v>13.317089417703679</v>
      </c>
    </row>
    <row r="353" spans="1:7" x14ac:dyDescent="0.25">
      <c r="A353" s="19">
        <v>44331</v>
      </c>
      <c r="B353" s="35">
        <f t="shared" si="21"/>
        <v>4980074.9899999909</v>
      </c>
      <c r="C353" s="38">
        <f>SUMIF('Retailer Funding Summary '!D:D,'Interest Calculation'!A353,'Retailer Funding Summary '!E:E)</f>
        <v>0</v>
      </c>
      <c r="D353" s="38">
        <f>SUMIF('Retailer Re-Payments'!C:C,'Interest Calculation'!A353,'Retailer Re-Payments'!D:D)</f>
        <v>0</v>
      </c>
      <c r="E353" s="35">
        <f t="shared" si="16"/>
        <v>4980074.9899999909</v>
      </c>
      <c r="G353" s="35">
        <f>(E352)*('Interest Rate'!$C$20/365)</f>
        <v>13.317089417703679</v>
      </c>
    </row>
    <row r="354" spans="1:7" x14ac:dyDescent="0.25">
      <c r="A354" s="19">
        <v>44332</v>
      </c>
      <c r="B354" s="35">
        <f t="shared" si="21"/>
        <v>4980074.9899999909</v>
      </c>
      <c r="C354" s="38">
        <f>SUMIF('Retailer Funding Summary '!D:D,'Interest Calculation'!A354,'Retailer Funding Summary '!E:E)</f>
        <v>0</v>
      </c>
      <c r="D354" s="38">
        <f>SUMIF('Retailer Re-Payments'!C:C,'Interest Calculation'!A354,'Retailer Re-Payments'!D:D)</f>
        <v>0</v>
      </c>
      <c r="E354" s="35">
        <f t="shared" si="16"/>
        <v>4980074.9899999909</v>
      </c>
      <c r="G354" s="35">
        <f>(E353)*('Interest Rate'!$C$20/365)</f>
        <v>13.317089417703679</v>
      </c>
    </row>
    <row r="355" spans="1:7" x14ac:dyDescent="0.25">
      <c r="A355" s="19">
        <v>44333</v>
      </c>
      <c r="B355" s="35">
        <f t="shared" si="21"/>
        <v>4980074.9899999909</v>
      </c>
      <c r="C355" s="38">
        <f>SUMIF('Retailer Funding Summary '!D:D,'Interest Calculation'!A355,'Retailer Funding Summary '!E:E)</f>
        <v>0</v>
      </c>
      <c r="D355" s="38">
        <f>SUMIF('Retailer Re-Payments'!C:C,'Interest Calculation'!A355,'Retailer Re-Payments'!D:D)</f>
        <v>100654.75</v>
      </c>
      <c r="E355" s="35">
        <f t="shared" si="16"/>
        <v>4879420.2399999909</v>
      </c>
      <c r="G355" s="35">
        <f>(E354)*('Interest Rate'!$C$20/365)</f>
        <v>13.317089417703679</v>
      </c>
    </row>
    <row r="356" spans="1:7" x14ac:dyDescent="0.25">
      <c r="A356" s="19">
        <v>44334</v>
      </c>
      <c r="B356" s="35">
        <f t="shared" si="21"/>
        <v>4879420.2399999909</v>
      </c>
      <c r="C356" s="38">
        <f>SUMIF('Retailer Funding Summary '!D:D,'Interest Calculation'!A356,'Retailer Funding Summary '!E:E)</f>
        <v>0</v>
      </c>
      <c r="D356" s="38">
        <f>SUMIF('Retailer Re-Payments'!C:C,'Interest Calculation'!A356,'Retailer Re-Payments'!D:D)</f>
        <v>9135.02</v>
      </c>
      <c r="E356" s="35">
        <f t="shared" si="16"/>
        <v>4870285.2199999914</v>
      </c>
      <c r="G356" s="35">
        <f>(E355)*('Interest Rate'!$C$20/365)</f>
        <v>13.047931160296272</v>
      </c>
    </row>
    <row r="357" spans="1:7" x14ac:dyDescent="0.25">
      <c r="A357" s="19">
        <v>44335</v>
      </c>
      <c r="B357" s="35">
        <f t="shared" ref="B357:B358" si="22">E356</f>
        <v>4870285.2199999914</v>
      </c>
      <c r="C357" s="38">
        <f>SUMIF('Retailer Funding Summary '!D:D,'Interest Calculation'!A357,'Retailer Funding Summary '!E:E)</f>
        <v>0</v>
      </c>
      <c r="D357" s="38">
        <f>SUMIF('Retailer Re-Payments'!C:C,'Interest Calculation'!A357,'Retailer Re-Payments'!D:D)</f>
        <v>133266.39000000001</v>
      </c>
      <c r="E357" s="35">
        <f t="shared" si="16"/>
        <v>4737018.8299999917</v>
      </c>
      <c r="G357" s="35">
        <f>(E356)*('Interest Rate'!$C$24/365)</f>
        <v>20.022283682222184</v>
      </c>
    </row>
    <row r="358" spans="1:7" x14ac:dyDescent="0.25">
      <c r="A358" s="19">
        <v>44336</v>
      </c>
      <c r="B358" s="35">
        <f t="shared" si="22"/>
        <v>4737018.8299999917</v>
      </c>
      <c r="C358" s="38">
        <f>SUMIF('Retailer Funding Summary '!D:D,'Interest Calculation'!A358,'Retailer Funding Summary '!E:E)</f>
        <v>0</v>
      </c>
      <c r="D358" s="38">
        <f>SUMIF('Retailer Re-Payments'!C:C,'Interest Calculation'!A358,'Retailer Re-Payments'!D:D)</f>
        <v>0</v>
      </c>
      <c r="E358" s="35">
        <f t="shared" si="16"/>
        <v>4737018.8299999917</v>
      </c>
      <c r="G358" s="35">
        <f>(E357)*('Interest Rate'!$C$24/365)</f>
        <v>19.47441074555552</v>
      </c>
    </row>
    <row r="359" spans="1:7" x14ac:dyDescent="0.25">
      <c r="A359" s="19">
        <v>44337</v>
      </c>
      <c r="B359" s="35">
        <f t="shared" ref="B359:B364" si="23">E358</f>
        <v>4737018.8299999917</v>
      </c>
      <c r="C359" s="38">
        <f>SUMIF('Retailer Funding Summary '!D:D,'Interest Calculation'!A359,'Retailer Funding Summary '!E:E)</f>
        <v>0</v>
      </c>
      <c r="D359" s="38">
        <f>SUMIF('Retailer Re-Payments'!C:C,'Interest Calculation'!A359,'Retailer Re-Payments'!D:D)</f>
        <v>0</v>
      </c>
      <c r="E359" s="35">
        <f t="shared" si="16"/>
        <v>4737018.8299999917</v>
      </c>
      <c r="G359" s="35">
        <f>(E358)*('Interest Rate'!$C$24/365)</f>
        <v>19.47441074555552</v>
      </c>
    </row>
    <row r="360" spans="1:7" x14ac:dyDescent="0.25">
      <c r="A360" s="19">
        <v>44338</v>
      </c>
      <c r="B360" s="35">
        <f t="shared" si="23"/>
        <v>4737018.8299999917</v>
      </c>
      <c r="C360" s="38">
        <f>SUMIF('Retailer Funding Summary '!D:D,'Interest Calculation'!A360,'Retailer Funding Summary '!E:E)</f>
        <v>0</v>
      </c>
      <c r="D360" s="38">
        <f>SUMIF('Retailer Re-Payments'!C:C,'Interest Calculation'!A360,'Retailer Re-Payments'!D:D)</f>
        <v>0</v>
      </c>
      <c r="E360" s="35">
        <f t="shared" si="16"/>
        <v>4737018.8299999917</v>
      </c>
      <c r="G360" s="35">
        <f>(E359)*('Interest Rate'!$C$24/365)</f>
        <v>19.47441074555552</v>
      </c>
    </row>
    <row r="361" spans="1:7" x14ac:dyDescent="0.25">
      <c r="A361" s="19">
        <v>44339</v>
      </c>
      <c r="B361" s="35">
        <f t="shared" si="23"/>
        <v>4737018.8299999917</v>
      </c>
      <c r="C361" s="38">
        <f>SUMIF('Retailer Funding Summary '!D:D,'Interest Calculation'!A361,'Retailer Funding Summary '!E:E)</f>
        <v>0</v>
      </c>
      <c r="D361" s="38">
        <f>SUMIF('Retailer Re-Payments'!C:C,'Interest Calculation'!A361,'Retailer Re-Payments'!D:D)</f>
        <v>0</v>
      </c>
      <c r="E361" s="35">
        <f t="shared" si="16"/>
        <v>4737018.8299999917</v>
      </c>
      <c r="G361" s="35">
        <f>(E360)*('Interest Rate'!$C$24/365)</f>
        <v>19.47441074555552</v>
      </c>
    </row>
    <row r="362" spans="1:7" x14ac:dyDescent="0.25">
      <c r="A362" s="19">
        <v>44340</v>
      </c>
      <c r="B362" s="35">
        <f t="shared" si="23"/>
        <v>4737018.8299999917</v>
      </c>
      <c r="C362" s="38">
        <f>SUMIF('Retailer Funding Summary '!D:D,'Interest Calculation'!A362,'Retailer Funding Summary '!E:E)</f>
        <v>0</v>
      </c>
      <c r="D362" s="38">
        <f>SUMIF('Retailer Re-Payments'!C:C,'Interest Calculation'!A362,'Retailer Re-Payments'!D:D)</f>
        <v>0</v>
      </c>
      <c r="E362" s="35">
        <f t="shared" si="16"/>
        <v>4737018.8299999917</v>
      </c>
      <c r="G362" s="35">
        <f>(E361)*('Interest Rate'!$C$24/365)</f>
        <v>19.47441074555552</v>
      </c>
    </row>
    <row r="363" spans="1:7" x14ac:dyDescent="0.25">
      <c r="A363" s="19">
        <v>44341</v>
      </c>
      <c r="B363" s="35">
        <f t="shared" si="23"/>
        <v>4737018.8299999917</v>
      </c>
      <c r="C363" s="38">
        <f>SUMIF('Retailer Funding Summary '!D:D,'Interest Calculation'!A363,'Retailer Funding Summary '!E:E)</f>
        <v>0</v>
      </c>
      <c r="D363" s="38">
        <f>SUMIF('Retailer Re-Payments'!C:C,'Interest Calculation'!A363,'Retailer Re-Payments'!D:D)</f>
        <v>0</v>
      </c>
      <c r="E363" s="35">
        <f t="shared" si="16"/>
        <v>4737018.8299999917</v>
      </c>
      <c r="G363" s="35">
        <f>(E362)*('Interest Rate'!$C$24/365)</f>
        <v>19.47441074555552</v>
      </c>
    </row>
    <row r="364" spans="1:7" x14ac:dyDescent="0.25">
      <c r="A364" s="19">
        <v>44342</v>
      </c>
      <c r="B364" s="35">
        <f t="shared" si="23"/>
        <v>4737018.8299999917</v>
      </c>
      <c r="C364" s="38">
        <f>SUMIF('Retailer Funding Summary '!D:D,'Interest Calculation'!A364,'Retailer Funding Summary '!E:E)</f>
        <v>0</v>
      </c>
      <c r="D364" s="38">
        <f>SUMIF('Retailer Re-Payments'!C:C,'Interest Calculation'!A364,'Retailer Re-Payments'!D:D)</f>
        <v>9409.15</v>
      </c>
      <c r="E364" s="35">
        <f t="shared" si="16"/>
        <v>4727609.6799999913</v>
      </c>
      <c r="G364" s="35">
        <f>(E363)*('Interest Rate'!$C$24/365)</f>
        <v>19.47441074555552</v>
      </c>
    </row>
    <row r="365" spans="1:7" x14ac:dyDescent="0.25">
      <c r="A365" s="19">
        <v>44343</v>
      </c>
      <c r="B365" s="35">
        <f t="shared" ref="B365:B369" si="24">E364</f>
        <v>4727609.6799999913</v>
      </c>
      <c r="C365" s="38">
        <f>SUMIF('Retailer Funding Summary '!D:D,'Interest Calculation'!A365,'Retailer Funding Summary '!E:E)</f>
        <v>0</v>
      </c>
      <c r="D365" s="38">
        <f>SUMIF('Retailer Re-Payments'!C:C,'Interest Calculation'!A365,'Retailer Re-Payments'!D:D)</f>
        <v>0</v>
      </c>
      <c r="E365" s="35">
        <f t="shared" si="16"/>
        <v>4727609.6799999913</v>
      </c>
      <c r="G365" s="35">
        <f>(E364)*('Interest Rate'!$C$24/365)</f>
        <v>19.435728684444406</v>
      </c>
    </row>
    <row r="366" spans="1:7" x14ac:dyDescent="0.25">
      <c r="A366" s="19">
        <v>44344</v>
      </c>
      <c r="B366" s="35">
        <f t="shared" si="24"/>
        <v>4727609.6799999913</v>
      </c>
      <c r="C366" s="38">
        <f>SUMIF('Retailer Funding Summary '!D:D,'Interest Calculation'!A366,'Retailer Funding Summary '!E:E)</f>
        <v>0</v>
      </c>
      <c r="D366" s="38">
        <f>SUMIF('Retailer Re-Payments'!C:C,'Interest Calculation'!A366,'Retailer Re-Payments'!D:D)</f>
        <v>0</v>
      </c>
      <c r="E366" s="35">
        <f t="shared" si="16"/>
        <v>4727609.6799999913</v>
      </c>
      <c r="G366" s="35">
        <f>(E365)*('Interest Rate'!$C$24/365)</f>
        <v>19.435728684444406</v>
      </c>
    </row>
    <row r="367" spans="1:7" x14ac:dyDescent="0.25">
      <c r="A367" s="19">
        <v>44345</v>
      </c>
      <c r="B367" s="35">
        <f t="shared" si="24"/>
        <v>4727609.6799999913</v>
      </c>
      <c r="C367" s="38">
        <f>SUMIF('Retailer Funding Summary '!D:D,'Interest Calculation'!A367,'Retailer Funding Summary '!E:E)</f>
        <v>0</v>
      </c>
      <c r="D367" s="38">
        <f>SUMIF('Retailer Re-Payments'!C:C,'Interest Calculation'!A367,'Retailer Re-Payments'!D:D)</f>
        <v>0</v>
      </c>
      <c r="E367" s="35">
        <f t="shared" si="16"/>
        <v>4727609.6799999913</v>
      </c>
      <c r="G367" s="35">
        <f>(E366)*('Interest Rate'!$C$24/365)</f>
        <v>19.435728684444406</v>
      </c>
    </row>
    <row r="368" spans="1:7" x14ac:dyDescent="0.25">
      <c r="A368" s="19">
        <v>44346</v>
      </c>
      <c r="B368" s="35">
        <f t="shared" si="24"/>
        <v>4727609.6799999913</v>
      </c>
      <c r="C368" s="38">
        <f>SUMIF('Retailer Funding Summary '!D:D,'Interest Calculation'!A368,'Retailer Funding Summary '!E:E)</f>
        <v>0</v>
      </c>
      <c r="D368" s="38">
        <f>SUMIF('Retailer Re-Payments'!C:C,'Interest Calculation'!A368,'Retailer Re-Payments'!D:D)</f>
        <v>0</v>
      </c>
      <c r="E368" s="35">
        <f t="shared" si="16"/>
        <v>4727609.6799999913</v>
      </c>
      <c r="G368" s="35">
        <f>(E367)*('Interest Rate'!$C$24/365)</f>
        <v>19.435728684444406</v>
      </c>
    </row>
    <row r="369" spans="1:7" x14ac:dyDescent="0.25">
      <c r="A369" s="19">
        <v>44347</v>
      </c>
      <c r="B369" s="35">
        <f t="shared" si="24"/>
        <v>4727609.6799999913</v>
      </c>
      <c r="C369" s="38">
        <f>SUMIF('Retailer Funding Summary '!D:D,'Interest Calculation'!A369,'Retailer Funding Summary '!E:E)</f>
        <v>0</v>
      </c>
      <c r="D369" s="38">
        <f>SUMIF('Retailer Re-Payments'!C:C,'Interest Calculation'!A369,'Retailer Re-Payments'!D:D)</f>
        <v>143851.5</v>
      </c>
      <c r="E369" s="35">
        <f t="shared" si="16"/>
        <v>4583758.1799999913</v>
      </c>
      <c r="G369" s="35">
        <f>(E368)*('Interest Rate'!$C$24/365)</f>
        <v>19.435728684444406</v>
      </c>
    </row>
    <row r="370" spans="1:7" x14ac:dyDescent="0.25">
      <c r="A370" s="19">
        <v>44348</v>
      </c>
      <c r="B370" s="35">
        <f t="shared" ref="B370:B371" si="25">E369</f>
        <v>4583758.1799999913</v>
      </c>
      <c r="C370" s="38">
        <f>SUMIF('Retailer Funding Summary '!D:D,'Interest Calculation'!A370,'Retailer Funding Summary '!E:E)</f>
        <v>0</v>
      </c>
      <c r="D370" s="38">
        <f>SUMIF('Retailer Re-Payments'!C:C,'Interest Calculation'!A370,'Retailer Re-Payments'!D:D)</f>
        <v>0</v>
      </c>
      <c r="E370" s="35">
        <f t="shared" si="16"/>
        <v>4583758.1799999913</v>
      </c>
      <c r="G370" s="35">
        <f>(E369)*('Interest Rate'!$C$25/365)</f>
        <v>18.844339184444408</v>
      </c>
    </row>
    <row r="371" spans="1:7" x14ac:dyDescent="0.25">
      <c r="A371" s="19">
        <v>44349</v>
      </c>
      <c r="B371" s="35">
        <f t="shared" si="25"/>
        <v>4583758.1799999913</v>
      </c>
      <c r="C371" s="38">
        <f>SUMIF('Retailer Funding Summary '!D:D,'Interest Calculation'!A371,'Retailer Funding Summary '!E:E)</f>
        <v>0</v>
      </c>
      <c r="D371" s="38">
        <f>SUMIF('Retailer Re-Payments'!C:C,'Interest Calculation'!A371,'Retailer Re-Payments'!D:D)</f>
        <v>0</v>
      </c>
      <c r="E371" s="35">
        <f t="shared" si="16"/>
        <v>4583758.1799999913</v>
      </c>
      <c r="G371" s="35">
        <f>(E370)*('Interest Rate'!$C$25/365)</f>
        <v>18.844339184444408</v>
      </c>
    </row>
    <row r="372" spans="1:7" x14ac:dyDescent="0.25">
      <c r="A372" s="19">
        <v>44350</v>
      </c>
      <c r="B372" s="35">
        <f t="shared" ref="B372:B376" si="26">E371</f>
        <v>4583758.1799999913</v>
      </c>
      <c r="C372" s="38">
        <f>SUMIF('Retailer Funding Summary '!D:D,'Interest Calculation'!A372,'Retailer Funding Summary '!E:E)</f>
        <v>0</v>
      </c>
      <c r="D372" s="38">
        <f>SUMIF('Retailer Re-Payments'!C:C,'Interest Calculation'!A372,'Retailer Re-Payments'!D:D)</f>
        <v>0</v>
      </c>
      <c r="E372" s="35">
        <f t="shared" si="16"/>
        <v>4583758.1799999913</v>
      </c>
      <c r="G372" s="35">
        <f>(E371)*('Interest Rate'!$C$25/365)</f>
        <v>18.844339184444408</v>
      </c>
    </row>
    <row r="373" spans="1:7" x14ac:dyDescent="0.25">
      <c r="A373" s="19">
        <v>44351</v>
      </c>
      <c r="B373" s="35">
        <f t="shared" si="26"/>
        <v>4583758.1799999913</v>
      </c>
      <c r="C373" s="38">
        <f>SUMIF('Retailer Funding Summary '!D:D,'Interest Calculation'!A373,'Retailer Funding Summary '!E:E)</f>
        <v>0</v>
      </c>
      <c r="D373" s="38">
        <f>SUMIF('Retailer Re-Payments'!C:C,'Interest Calculation'!A373,'Retailer Re-Payments'!D:D)</f>
        <v>0</v>
      </c>
      <c r="E373" s="35">
        <f t="shared" si="16"/>
        <v>4583758.1799999913</v>
      </c>
      <c r="G373" s="35">
        <f>(E372)*('Interest Rate'!$C$25/365)</f>
        <v>18.844339184444408</v>
      </c>
    </row>
    <row r="374" spans="1:7" x14ac:dyDescent="0.25">
      <c r="A374" s="19">
        <v>44352</v>
      </c>
      <c r="B374" s="35">
        <f t="shared" si="26"/>
        <v>4583758.1799999913</v>
      </c>
      <c r="C374" s="38">
        <f>SUMIF('Retailer Funding Summary '!D:D,'Interest Calculation'!A374,'Retailer Funding Summary '!E:E)</f>
        <v>0</v>
      </c>
      <c r="D374" s="38">
        <f>SUMIF('Retailer Re-Payments'!C:C,'Interest Calculation'!A374,'Retailer Re-Payments'!D:D)</f>
        <v>0</v>
      </c>
      <c r="E374" s="35">
        <f t="shared" si="16"/>
        <v>4583758.1799999913</v>
      </c>
      <c r="G374" s="35">
        <f>(E373)*('Interest Rate'!$C$25/365)</f>
        <v>18.844339184444408</v>
      </c>
    </row>
    <row r="375" spans="1:7" x14ac:dyDescent="0.25">
      <c r="A375" s="19">
        <v>44353</v>
      </c>
      <c r="B375" s="35">
        <f t="shared" si="26"/>
        <v>4583758.1799999913</v>
      </c>
      <c r="C375" s="38">
        <f>SUMIF('Retailer Funding Summary '!D:D,'Interest Calculation'!A375,'Retailer Funding Summary '!E:E)</f>
        <v>0</v>
      </c>
      <c r="D375" s="38">
        <f>SUMIF('Retailer Re-Payments'!C:C,'Interest Calculation'!A375,'Retailer Re-Payments'!D:D)</f>
        <v>0</v>
      </c>
      <c r="E375" s="35">
        <f t="shared" si="16"/>
        <v>4583758.1799999913</v>
      </c>
      <c r="G375" s="35">
        <f>(E374)*('Interest Rate'!$C$25/365)</f>
        <v>18.844339184444408</v>
      </c>
    </row>
    <row r="376" spans="1:7" x14ac:dyDescent="0.25">
      <c r="A376" s="19">
        <v>44354</v>
      </c>
      <c r="B376" s="35">
        <f t="shared" si="26"/>
        <v>4583758.1799999913</v>
      </c>
      <c r="C376" s="38">
        <f>SUMIF('Retailer Funding Summary '!D:D,'Interest Calculation'!A376,'Retailer Funding Summary '!E:E)</f>
        <v>0</v>
      </c>
      <c r="D376" s="38">
        <f>SUMIF('Retailer Re-Payments'!C:C,'Interest Calculation'!A376,'Retailer Re-Payments'!D:D)</f>
        <v>0</v>
      </c>
      <c r="E376" s="35">
        <f t="shared" si="16"/>
        <v>4583758.1799999913</v>
      </c>
      <c r="G376" s="35">
        <f>(E375)*('Interest Rate'!$C$25/365)</f>
        <v>18.844339184444408</v>
      </c>
    </row>
    <row r="377" spans="1:7" x14ac:dyDescent="0.25">
      <c r="A377" s="19">
        <v>44355</v>
      </c>
      <c r="B377" s="35">
        <f t="shared" ref="B377:B378" si="27">E376</f>
        <v>4583758.1799999913</v>
      </c>
      <c r="C377" s="38">
        <f>SUMIF('Retailer Funding Summary '!D:D,'Interest Calculation'!A377,'Retailer Funding Summary '!E:E)</f>
        <v>0</v>
      </c>
      <c r="D377" s="38">
        <f>SUMIF('Retailer Re-Payments'!C:C,'Interest Calculation'!A377,'Retailer Re-Payments'!D:D)</f>
        <v>0</v>
      </c>
      <c r="E377" s="35">
        <f t="shared" ref="E377:E378" si="28">E376+C377-D377</f>
        <v>4583758.1799999913</v>
      </c>
      <c r="G377" s="35">
        <f>(E376)*('Interest Rate'!$C$25/365)</f>
        <v>18.844339184444408</v>
      </c>
    </row>
    <row r="378" spans="1:7" x14ac:dyDescent="0.25">
      <c r="A378" s="19">
        <v>44356</v>
      </c>
      <c r="B378" s="35">
        <f t="shared" si="27"/>
        <v>4583758.1799999913</v>
      </c>
      <c r="C378" s="38">
        <f>SUMIF('Retailer Funding Summary '!D:D,'Interest Calculation'!A378,'Retailer Funding Summary '!E:E)</f>
        <v>0</v>
      </c>
      <c r="D378" s="38">
        <f>SUMIF('Retailer Re-Payments'!C:C,'Interest Calculation'!A378,'Retailer Re-Payments'!D:D)</f>
        <v>1202.8900000000001</v>
      </c>
      <c r="E378" s="35">
        <f t="shared" si="28"/>
        <v>4582555.2899999917</v>
      </c>
      <c r="G378" s="35">
        <f>(E377)*('Interest Rate'!$C$25/365)</f>
        <v>18.844339184444408</v>
      </c>
    </row>
    <row r="379" spans="1:7" x14ac:dyDescent="0.25">
      <c r="A379" s="19">
        <v>44357</v>
      </c>
      <c r="B379" s="35">
        <f t="shared" ref="B379:B390" si="29">E378</f>
        <v>4582555.2899999917</v>
      </c>
      <c r="C379" s="38">
        <f>SUMIF('Retailer Funding Summary '!D:D,'Interest Calculation'!A379,'Retailer Funding Summary '!E:E)</f>
        <v>0</v>
      </c>
      <c r="D379" s="38">
        <f>SUMIF('Retailer Re-Payments'!C:C,'Interest Calculation'!A379,'Retailer Re-Payments'!D:D)</f>
        <v>0</v>
      </c>
      <c r="E379" s="35">
        <f t="shared" ref="E379:E390" si="30">E378+C379-D379</f>
        <v>4582555.2899999917</v>
      </c>
      <c r="G379" s="35">
        <f>(E378)*('Interest Rate'!$C$25/365)</f>
        <v>18.839393969999964</v>
      </c>
    </row>
    <row r="380" spans="1:7" x14ac:dyDescent="0.25">
      <c r="A380" s="19">
        <v>44358</v>
      </c>
      <c r="B380" s="35">
        <f t="shared" si="29"/>
        <v>4582555.2899999917</v>
      </c>
      <c r="C380" s="38">
        <f>SUMIF('Retailer Funding Summary '!D:D,'Interest Calculation'!A380,'Retailer Funding Summary '!E:E)</f>
        <v>0</v>
      </c>
      <c r="D380" s="38">
        <f>SUMIF('Retailer Re-Payments'!C:C,'Interest Calculation'!A380,'Retailer Re-Payments'!D:D)</f>
        <v>0</v>
      </c>
      <c r="E380" s="35">
        <f t="shared" si="30"/>
        <v>4582555.2899999917</v>
      </c>
      <c r="G380" s="35">
        <f>(E379)*('Interest Rate'!$C$25/365)</f>
        <v>18.839393969999964</v>
      </c>
    </row>
    <row r="381" spans="1:7" x14ac:dyDescent="0.25">
      <c r="A381" s="19">
        <v>44359</v>
      </c>
      <c r="B381" s="35">
        <f t="shared" si="29"/>
        <v>4582555.2899999917</v>
      </c>
      <c r="C381" s="38">
        <f>SUMIF('Retailer Funding Summary '!D:D,'Interest Calculation'!A381,'Retailer Funding Summary '!E:E)</f>
        <v>0</v>
      </c>
      <c r="D381" s="38">
        <f>SUMIF('Retailer Re-Payments'!C:C,'Interest Calculation'!A381,'Retailer Re-Payments'!D:D)</f>
        <v>0</v>
      </c>
      <c r="E381" s="35">
        <f t="shared" si="30"/>
        <v>4582555.2899999917</v>
      </c>
      <c r="G381" s="35">
        <f>(E380)*('Interest Rate'!$C$25/365)</f>
        <v>18.839393969999964</v>
      </c>
    </row>
    <row r="382" spans="1:7" x14ac:dyDescent="0.25">
      <c r="A382" s="19">
        <v>44360</v>
      </c>
      <c r="B382" s="35">
        <f t="shared" si="29"/>
        <v>4582555.2899999917</v>
      </c>
      <c r="C382" s="38">
        <f>SUMIF('Retailer Funding Summary '!D:D,'Interest Calculation'!A382,'Retailer Funding Summary '!E:E)</f>
        <v>0</v>
      </c>
      <c r="D382" s="38">
        <f>SUMIF('Retailer Re-Payments'!C:C,'Interest Calculation'!A382,'Retailer Re-Payments'!D:D)</f>
        <v>0</v>
      </c>
      <c r="E382" s="35">
        <f t="shared" si="30"/>
        <v>4582555.2899999917</v>
      </c>
      <c r="G382" s="35">
        <f>(E381)*('Interest Rate'!$C$25/365)</f>
        <v>18.839393969999964</v>
      </c>
    </row>
    <row r="383" spans="1:7" x14ac:dyDescent="0.25">
      <c r="A383" s="19">
        <v>44361</v>
      </c>
      <c r="B383" s="35">
        <f t="shared" si="29"/>
        <v>4582555.2899999917</v>
      </c>
      <c r="C383" s="38">
        <f>SUMIF('Retailer Funding Summary '!D:D,'Interest Calculation'!A383,'Retailer Funding Summary '!E:E)</f>
        <v>0</v>
      </c>
      <c r="D383" s="38">
        <f>SUMIF('Retailer Re-Payments'!C:C,'Interest Calculation'!A383,'Retailer Re-Payments'!D:D)</f>
        <v>0</v>
      </c>
      <c r="E383" s="35">
        <f t="shared" si="30"/>
        <v>4582555.2899999917</v>
      </c>
      <c r="G383" s="35">
        <f>(E382)*('Interest Rate'!$C$25/365)</f>
        <v>18.839393969999964</v>
      </c>
    </row>
    <row r="384" spans="1:7" x14ac:dyDescent="0.25">
      <c r="A384" s="19">
        <v>44362</v>
      </c>
      <c r="B384" s="35">
        <f t="shared" si="29"/>
        <v>4582555.2899999917</v>
      </c>
      <c r="C384" s="38">
        <f>SUMIF('Retailer Funding Summary '!D:D,'Interest Calculation'!A384,'Retailer Funding Summary '!E:E)</f>
        <v>0</v>
      </c>
      <c r="D384" s="38">
        <f>SUMIF('Retailer Re-Payments'!C:C,'Interest Calculation'!A384,'Retailer Re-Payments'!D:D)</f>
        <v>63681</v>
      </c>
      <c r="E384" s="35">
        <f t="shared" si="30"/>
        <v>4518874.2899999917</v>
      </c>
      <c r="G384" s="35">
        <f>(E383)*('Interest Rate'!$C$25/365)</f>
        <v>18.839393969999964</v>
      </c>
    </row>
    <row r="385" spans="1:7" x14ac:dyDescent="0.25">
      <c r="A385" s="19">
        <v>44363</v>
      </c>
      <c r="B385" s="35">
        <f t="shared" si="29"/>
        <v>4518874.2899999917</v>
      </c>
      <c r="C385" s="38">
        <f>SUMIF('Retailer Funding Summary '!D:D,'Interest Calculation'!A385,'Retailer Funding Summary '!E:E)</f>
        <v>0</v>
      </c>
      <c r="D385" s="38">
        <f>SUMIF('Retailer Re-Payments'!C:C,'Interest Calculation'!A385,'Retailer Re-Payments'!D:D)</f>
        <v>0</v>
      </c>
      <c r="E385" s="35">
        <f t="shared" si="30"/>
        <v>4518874.2899999917</v>
      </c>
      <c r="G385" s="35">
        <f>(E384)*('Interest Rate'!$C$25/365)</f>
        <v>18.577594303333299</v>
      </c>
    </row>
    <row r="386" spans="1:7" x14ac:dyDescent="0.25">
      <c r="A386" s="19">
        <v>44364</v>
      </c>
      <c r="B386" s="35">
        <f t="shared" si="29"/>
        <v>4518874.2899999917</v>
      </c>
      <c r="C386" s="38">
        <f>SUMIF('Retailer Funding Summary '!D:D,'Interest Calculation'!A386,'Retailer Funding Summary '!E:E)</f>
        <v>0</v>
      </c>
      <c r="D386" s="38">
        <f>SUMIF('Retailer Re-Payments'!C:C,'Interest Calculation'!A386,'Retailer Re-Payments'!D:D)</f>
        <v>8908.59</v>
      </c>
      <c r="E386" s="35">
        <f t="shared" si="30"/>
        <v>4509965.6999999918</v>
      </c>
      <c r="G386" s="35">
        <f>(E385)*('Interest Rate'!$C$25/365)</f>
        <v>18.577594303333299</v>
      </c>
    </row>
    <row r="387" spans="1:7" x14ac:dyDescent="0.25">
      <c r="A387" s="19">
        <v>44365</v>
      </c>
      <c r="B387" s="35">
        <f t="shared" si="29"/>
        <v>4509965.6999999918</v>
      </c>
      <c r="C387" s="38">
        <f>SUMIF('Retailer Funding Summary '!D:D,'Interest Calculation'!A387,'Retailer Funding Summary '!E:E)</f>
        <v>0</v>
      </c>
      <c r="D387" s="38">
        <f>SUMIF('Retailer Re-Payments'!C:C,'Interest Calculation'!A387,'Retailer Re-Payments'!D:D)</f>
        <v>0</v>
      </c>
      <c r="E387" s="35">
        <f t="shared" si="30"/>
        <v>4509965.6999999918</v>
      </c>
      <c r="G387" s="35">
        <f>(E386)*('Interest Rate'!$C$25/365)</f>
        <v>18.540970099999964</v>
      </c>
    </row>
    <row r="388" spans="1:7" x14ac:dyDescent="0.25">
      <c r="A388" s="19">
        <v>44366</v>
      </c>
      <c r="B388" s="35">
        <f t="shared" si="29"/>
        <v>4509965.6999999918</v>
      </c>
      <c r="C388" s="38">
        <f>SUMIF('Retailer Funding Summary '!D:D,'Interest Calculation'!A388,'Retailer Funding Summary '!E:E)</f>
        <v>0</v>
      </c>
      <c r="D388" s="38">
        <f>SUMIF('Retailer Re-Payments'!C:C,'Interest Calculation'!A388,'Retailer Re-Payments'!D:D)</f>
        <v>0</v>
      </c>
      <c r="E388" s="35">
        <f t="shared" si="30"/>
        <v>4509965.6999999918</v>
      </c>
      <c r="G388" s="35">
        <f>(E387)*('Interest Rate'!$C$25/365)</f>
        <v>18.540970099999964</v>
      </c>
    </row>
    <row r="389" spans="1:7" x14ac:dyDescent="0.25">
      <c r="A389" s="19">
        <v>44367</v>
      </c>
      <c r="B389" s="35">
        <f t="shared" si="29"/>
        <v>4509965.6999999918</v>
      </c>
      <c r="C389" s="38">
        <f>SUMIF('Retailer Funding Summary '!D:D,'Interest Calculation'!A389,'Retailer Funding Summary '!E:E)</f>
        <v>0</v>
      </c>
      <c r="D389" s="38">
        <f>SUMIF('Retailer Re-Payments'!C:C,'Interest Calculation'!A389,'Retailer Re-Payments'!D:D)</f>
        <v>0</v>
      </c>
      <c r="E389" s="35">
        <f t="shared" si="30"/>
        <v>4509965.6999999918</v>
      </c>
      <c r="G389" s="35">
        <f>(E388)*('Interest Rate'!$C$25/365)</f>
        <v>18.540970099999964</v>
      </c>
    </row>
    <row r="390" spans="1:7" x14ac:dyDescent="0.25">
      <c r="A390" s="19">
        <v>44368</v>
      </c>
      <c r="B390" s="35">
        <f t="shared" si="29"/>
        <v>4509965.6999999918</v>
      </c>
      <c r="C390" s="38">
        <f>SUMIF('Retailer Funding Summary '!D:D,'Interest Calculation'!A390,'Retailer Funding Summary '!E:E)</f>
        <v>0</v>
      </c>
      <c r="D390" s="38">
        <f>SUMIF('Retailer Re-Payments'!C:C,'Interest Calculation'!A390,'Retailer Re-Payments'!D:D)</f>
        <v>93239.77</v>
      </c>
      <c r="E390" s="35">
        <f t="shared" si="30"/>
        <v>4416725.9299999923</v>
      </c>
      <c r="G390" s="35">
        <f>(E389)*('Interest Rate'!$C$25/365)</f>
        <v>18.540970099999964</v>
      </c>
    </row>
    <row r="391" spans="1:7" x14ac:dyDescent="0.25">
      <c r="A391" s="19">
        <v>44369</v>
      </c>
      <c r="B391" s="35">
        <f t="shared" ref="B391:B396" si="31">E390</f>
        <v>4416725.9299999923</v>
      </c>
      <c r="C391" s="38">
        <f>SUMIF('Retailer Funding Summary '!D:D,'Interest Calculation'!A391,'Retailer Funding Summary '!E:E)</f>
        <v>0</v>
      </c>
      <c r="D391" s="38">
        <f>SUMIF('Retailer Re-Payments'!C:C,'Interest Calculation'!A391,'Retailer Re-Payments'!D:D)</f>
        <v>0</v>
      </c>
      <c r="E391" s="35">
        <f t="shared" ref="E391:E396" si="32">E390+C391-D391</f>
        <v>4416725.9299999923</v>
      </c>
      <c r="G391" s="35">
        <f>(E390)*('Interest Rate'!$C$25/365)</f>
        <v>18.157651045555522</v>
      </c>
    </row>
    <row r="392" spans="1:7" x14ac:dyDescent="0.25">
      <c r="A392" s="19">
        <v>44370</v>
      </c>
      <c r="B392" s="35">
        <f t="shared" si="31"/>
        <v>4416725.9299999923</v>
      </c>
      <c r="C392" s="38">
        <f>SUMIF('Retailer Funding Summary '!D:D,'Interest Calculation'!A392,'Retailer Funding Summary '!E:E)</f>
        <v>0</v>
      </c>
      <c r="D392" s="38">
        <f>SUMIF('Retailer Re-Payments'!C:C,'Interest Calculation'!A392,'Retailer Re-Payments'!D:D)</f>
        <v>0</v>
      </c>
      <c r="E392" s="35">
        <f t="shared" si="32"/>
        <v>4416725.9299999923</v>
      </c>
      <c r="G392" s="35">
        <f>(E391)*('Interest Rate'!$C$25/365)</f>
        <v>18.157651045555522</v>
      </c>
    </row>
    <row r="393" spans="1:7" x14ac:dyDescent="0.25">
      <c r="A393" s="19">
        <v>44371</v>
      </c>
      <c r="B393" s="35">
        <f t="shared" si="31"/>
        <v>4416725.9299999923</v>
      </c>
      <c r="C393" s="38">
        <f>SUMIF('Retailer Funding Summary '!D:D,'Interest Calculation'!A393,'Retailer Funding Summary '!E:E)</f>
        <v>0</v>
      </c>
      <c r="D393" s="38">
        <f>SUMIF('Retailer Re-Payments'!C:C,'Interest Calculation'!A393,'Retailer Re-Payments'!D:D)</f>
        <v>0</v>
      </c>
      <c r="E393" s="35">
        <f t="shared" si="32"/>
        <v>4416725.9299999923</v>
      </c>
      <c r="G393" s="35">
        <f>(E392)*('Interest Rate'!$C$25/365)</f>
        <v>18.157651045555522</v>
      </c>
    </row>
    <row r="394" spans="1:7" x14ac:dyDescent="0.25">
      <c r="A394" s="19">
        <v>44372</v>
      </c>
      <c r="B394" s="35">
        <f t="shared" si="31"/>
        <v>4416725.9299999923</v>
      </c>
      <c r="C394" s="38">
        <f>SUMIF('Retailer Funding Summary '!D:D,'Interest Calculation'!A394,'Retailer Funding Summary '!E:E)</f>
        <v>0</v>
      </c>
      <c r="D394" s="38">
        <f>SUMIF('Retailer Re-Payments'!C:C,'Interest Calculation'!A394,'Retailer Re-Payments'!D:D)</f>
        <v>2212.35</v>
      </c>
      <c r="E394" s="35">
        <f t="shared" si="32"/>
        <v>4414513.5799999926</v>
      </c>
      <c r="G394" s="35">
        <f>(E393)*('Interest Rate'!$C$25/365)</f>
        <v>18.157651045555522</v>
      </c>
    </row>
    <row r="395" spans="1:7" x14ac:dyDescent="0.25">
      <c r="A395" s="19">
        <v>44373</v>
      </c>
      <c r="B395" s="35">
        <f t="shared" si="31"/>
        <v>4414513.5799999926</v>
      </c>
      <c r="C395" s="38">
        <f>SUMIF('Retailer Funding Summary '!D:D,'Interest Calculation'!A395,'Retailer Funding Summary '!E:E)</f>
        <v>0</v>
      </c>
      <c r="D395" s="38">
        <f>SUMIF('Retailer Re-Payments'!C:C,'Interest Calculation'!A395,'Retailer Re-Payments'!D:D)</f>
        <v>0</v>
      </c>
      <c r="E395" s="35">
        <f t="shared" si="32"/>
        <v>4414513.5799999926</v>
      </c>
      <c r="G395" s="35">
        <f>(E394)*('Interest Rate'!$C$25/365)</f>
        <v>18.148555828888856</v>
      </c>
    </row>
    <row r="396" spans="1:7" x14ac:dyDescent="0.25">
      <c r="A396" s="19">
        <v>44374</v>
      </c>
      <c r="B396" s="35">
        <f t="shared" si="31"/>
        <v>4414513.5799999926</v>
      </c>
      <c r="C396" s="38">
        <f>SUMIF('Retailer Funding Summary '!D:D,'Interest Calculation'!A396,'Retailer Funding Summary '!E:E)</f>
        <v>0</v>
      </c>
      <c r="D396" s="38">
        <f>SUMIF('Retailer Re-Payments'!C:C,'Interest Calculation'!A396,'Retailer Re-Payments'!D:D)</f>
        <v>0</v>
      </c>
      <c r="E396" s="35">
        <f t="shared" si="32"/>
        <v>4414513.5799999926</v>
      </c>
      <c r="G396" s="35">
        <f>(E395)*('Interest Rate'!$C$25/365)</f>
        <v>18.148555828888856</v>
      </c>
    </row>
    <row r="397" spans="1:7" x14ac:dyDescent="0.25">
      <c r="A397" s="19">
        <v>44375</v>
      </c>
      <c r="B397" s="35">
        <f t="shared" ref="B397" si="33">E396</f>
        <v>4414513.5799999926</v>
      </c>
      <c r="C397" s="38">
        <f>SUMIF('Retailer Funding Summary '!D:D,'Interest Calculation'!A397,'Retailer Funding Summary '!E:E)</f>
        <v>0</v>
      </c>
      <c r="D397" s="38">
        <f>SUMIF('Retailer Re-Payments'!C:C,'Interest Calculation'!A397,'Retailer Re-Payments'!D:D)</f>
        <v>0</v>
      </c>
      <c r="E397" s="35">
        <f t="shared" ref="E397" si="34">E396+C397-D397</f>
        <v>4414513.5799999926</v>
      </c>
      <c r="G397" s="35">
        <f>(E396)*('Interest Rate'!$C$25/365)</f>
        <v>18.148555828888856</v>
      </c>
    </row>
    <row r="398" spans="1:7" x14ac:dyDescent="0.25">
      <c r="A398" s="3">
        <f>A397+1</f>
        <v>44376</v>
      </c>
      <c r="B398" s="35">
        <f t="shared" ref="B398" si="35">E397</f>
        <v>4414513.5799999926</v>
      </c>
      <c r="C398" s="38">
        <f>SUMIF('Retailer Funding Summary '!D:D,'Interest Calculation'!A398,'Retailer Funding Summary '!E:E)</f>
        <v>0</v>
      </c>
      <c r="D398" s="38">
        <f>SUMIF('Retailer Re-Payments'!C:C,'Interest Calculation'!A398,'Retailer Re-Payments'!D:D)</f>
        <v>0</v>
      </c>
      <c r="E398" s="35">
        <f t="shared" ref="E398" si="36">E397+C398-D398</f>
        <v>4414513.5799999926</v>
      </c>
      <c r="G398" s="35">
        <f>(E397)*('Interest Rate'!$C$25/365)</f>
        <v>18.148555828888856</v>
      </c>
    </row>
    <row r="399" spans="1:7" x14ac:dyDescent="0.25">
      <c r="A399" s="3">
        <f>A398+1</f>
        <v>44377</v>
      </c>
      <c r="B399" s="35">
        <f t="shared" ref="B399" si="37">E398</f>
        <v>4414513.5799999926</v>
      </c>
      <c r="C399" s="38">
        <f>SUMIF('Retailer Funding Summary '!D:D,'Interest Calculation'!A399,'Retailer Funding Summary '!E:E)</f>
        <v>0</v>
      </c>
      <c r="D399" s="38">
        <f>SUMIF('Retailer Re-Payments'!C:C,'Interest Calculation'!A399,'Retailer Re-Payments'!D:D)</f>
        <v>106203.07</v>
      </c>
      <c r="E399" s="35">
        <f t="shared" ref="E399" si="38">E398+C399-D399</f>
        <v>4308310.5099999923</v>
      </c>
      <c r="G399" s="35">
        <f>(E398)*('Interest Rate'!$C$25/365)</f>
        <v>18.148555828888856</v>
      </c>
    </row>
    <row r="400" spans="1:7" x14ac:dyDescent="0.25">
      <c r="A400" s="3">
        <f>A399+1</f>
        <v>44378</v>
      </c>
      <c r="B400" s="35">
        <f t="shared" ref="B400" si="39">E399</f>
        <v>4308310.5099999923</v>
      </c>
      <c r="C400" s="38">
        <f>SUMIF('Retailer Funding Summary '!D:D,'Interest Calculation'!A400,'Retailer Funding Summary '!E:E)</f>
        <v>0</v>
      </c>
      <c r="D400" s="38">
        <f>SUMIF('Retailer Re-Payments'!C:C,'Interest Calculation'!A400,'Retailer Re-Payments'!D:D)</f>
        <v>0</v>
      </c>
      <c r="E400" s="35">
        <f t="shared" ref="E400" si="40">E399+C400-D400</f>
        <v>4308310.5099999923</v>
      </c>
      <c r="G400" s="35">
        <f>(E399)*('Interest Rate'!$C$26/365)</f>
        <v>17.711943207777747</v>
      </c>
    </row>
    <row r="401" spans="1:7" x14ac:dyDescent="0.25">
      <c r="A401" s="3">
        <f t="shared" ref="A401:A411" si="41">A400+1</f>
        <v>44379</v>
      </c>
      <c r="B401" s="35">
        <f t="shared" ref="B401:B403" si="42">E400</f>
        <v>4308310.5099999923</v>
      </c>
      <c r="C401" s="38">
        <f>SUMIF('Retailer Funding Summary '!D:D,'Interest Calculation'!A401,'Retailer Funding Summary '!E:E)</f>
        <v>0</v>
      </c>
      <c r="D401" s="38">
        <f>SUMIF('Retailer Re-Payments'!C:C,'Interest Calculation'!A401,'Retailer Re-Payments'!D:D)</f>
        <v>0</v>
      </c>
      <c r="E401" s="35">
        <f t="shared" ref="E401:E403" si="43">E400+C401-D401</f>
        <v>4308310.5099999923</v>
      </c>
      <c r="G401" s="35">
        <f>(E400)*('Interest Rate'!$C$26/365)</f>
        <v>17.711943207777747</v>
      </c>
    </row>
    <row r="402" spans="1:7" x14ac:dyDescent="0.25">
      <c r="A402" s="3">
        <f t="shared" si="41"/>
        <v>44380</v>
      </c>
      <c r="B402" s="35">
        <f t="shared" si="42"/>
        <v>4308310.5099999923</v>
      </c>
      <c r="C402" s="38">
        <f>SUMIF('Retailer Funding Summary '!D:D,'Interest Calculation'!A402,'Retailer Funding Summary '!E:E)</f>
        <v>0</v>
      </c>
      <c r="D402" s="38">
        <f>SUMIF('Retailer Re-Payments'!C:C,'Interest Calculation'!A402,'Retailer Re-Payments'!D:D)</f>
        <v>0</v>
      </c>
      <c r="E402" s="35">
        <f t="shared" si="43"/>
        <v>4308310.5099999923</v>
      </c>
      <c r="G402" s="35">
        <f>(E401)*('Interest Rate'!$C$26/365)</f>
        <v>17.711943207777747</v>
      </c>
    </row>
    <row r="403" spans="1:7" x14ac:dyDescent="0.25">
      <c r="A403" s="3">
        <f t="shared" si="41"/>
        <v>44381</v>
      </c>
      <c r="B403" s="35">
        <f t="shared" si="42"/>
        <v>4308310.5099999923</v>
      </c>
      <c r="C403" s="38">
        <f>SUMIF('Retailer Funding Summary '!D:D,'Interest Calculation'!A403,'Retailer Funding Summary '!E:E)</f>
        <v>0</v>
      </c>
      <c r="D403" s="38">
        <f>SUMIF('Retailer Re-Payments'!C:C,'Interest Calculation'!A403,'Retailer Re-Payments'!D:D)</f>
        <v>0</v>
      </c>
      <c r="E403" s="35">
        <f t="shared" si="43"/>
        <v>4308310.5099999923</v>
      </c>
      <c r="G403" s="35">
        <f>(E402)*('Interest Rate'!$C$26/365)</f>
        <v>17.711943207777747</v>
      </c>
    </row>
    <row r="404" spans="1:7" x14ac:dyDescent="0.25">
      <c r="A404" s="3">
        <f t="shared" si="41"/>
        <v>44382</v>
      </c>
      <c r="B404" s="35">
        <f t="shared" ref="B404" si="44">E403</f>
        <v>4308310.5099999923</v>
      </c>
      <c r="C404" s="38">
        <f>SUMIF('Retailer Funding Summary '!D:D,'Interest Calculation'!A404,'Retailer Funding Summary '!E:E)</f>
        <v>0</v>
      </c>
      <c r="D404" s="38">
        <f>SUMIF('Retailer Re-Payments'!C:C,'Interest Calculation'!A404,'Retailer Re-Payments'!D:D)</f>
        <v>0</v>
      </c>
      <c r="E404" s="35">
        <f t="shared" ref="E404" si="45">E403+C404-D404</f>
        <v>4308310.5099999923</v>
      </c>
      <c r="G404" s="35">
        <f>(E403)*('Interest Rate'!$C$26/365)</f>
        <v>17.711943207777747</v>
      </c>
    </row>
    <row r="405" spans="1:7" x14ac:dyDescent="0.25">
      <c r="A405" s="3">
        <f t="shared" si="41"/>
        <v>44383</v>
      </c>
      <c r="B405" s="35">
        <f t="shared" ref="B405:B408" si="46">E404</f>
        <v>4308310.5099999923</v>
      </c>
      <c r="C405" s="38">
        <f>SUMIF('Retailer Funding Summary '!D:D,'Interest Calculation'!A405,'Retailer Funding Summary '!E:E)</f>
        <v>0</v>
      </c>
      <c r="D405" s="38">
        <f>SUMIF('Retailer Re-Payments'!C:C,'Interest Calculation'!A405,'Retailer Re-Payments'!D:D)</f>
        <v>0</v>
      </c>
      <c r="E405" s="35">
        <f t="shared" ref="E405:E408" si="47">E404+C405-D405</f>
        <v>4308310.5099999923</v>
      </c>
      <c r="G405" s="35">
        <f>(E404)*('Interest Rate'!$C$26/365)</f>
        <v>17.711943207777747</v>
      </c>
    </row>
    <row r="406" spans="1:7" x14ac:dyDescent="0.25">
      <c r="A406" s="3">
        <f t="shared" si="41"/>
        <v>44384</v>
      </c>
      <c r="B406" s="35">
        <f t="shared" si="46"/>
        <v>4308310.5099999923</v>
      </c>
      <c r="C406" s="38">
        <f>SUMIF('Retailer Funding Summary '!D:D,'Interest Calculation'!A406,'Retailer Funding Summary '!E:E)</f>
        <v>0</v>
      </c>
      <c r="D406" s="38">
        <f>SUMIF('Retailer Re-Payments'!C:C,'Interest Calculation'!A406,'Retailer Re-Payments'!D:D)</f>
        <v>0</v>
      </c>
      <c r="E406" s="35">
        <f t="shared" si="47"/>
        <v>4308310.5099999923</v>
      </c>
      <c r="G406" s="35">
        <f>(E405)*('Interest Rate'!$C$26/365)</f>
        <v>17.711943207777747</v>
      </c>
    </row>
    <row r="407" spans="1:7" x14ac:dyDescent="0.25">
      <c r="A407" s="3">
        <f t="shared" si="41"/>
        <v>44385</v>
      </c>
      <c r="B407" s="35">
        <f t="shared" si="46"/>
        <v>4308310.5099999923</v>
      </c>
      <c r="C407" s="38">
        <f>SUMIF('Retailer Funding Summary '!D:D,'Interest Calculation'!A407,'Retailer Funding Summary '!E:E)</f>
        <v>0</v>
      </c>
      <c r="D407" s="38">
        <f>SUMIF('Retailer Re-Payments'!C:C,'Interest Calculation'!A407,'Retailer Re-Payments'!D:D)</f>
        <v>0</v>
      </c>
      <c r="E407" s="35">
        <f t="shared" si="47"/>
        <v>4308310.5099999923</v>
      </c>
      <c r="G407" s="35">
        <f>(E406)*('Interest Rate'!$C$26/365)</f>
        <v>17.711943207777747</v>
      </c>
    </row>
    <row r="408" spans="1:7" x14ac:dyDescent="0.25">
      <c r="A408" s="3">
        <f t="shared" si="41"/>
        <v>44386</v>
      </c>
      <c r="B408" s="35">
        <f t="shared" si="46"/>
        <v>4308310.5099999923</v>
      </c>
      <c r="C408" s="38">
        <f>SUMIF('Retailer Funding Summary '!D:D,'Interest Calculation'!A408,'Retailer Funding Summary '!E:E)</f>
        <v>0</v>
      </c>
      <c r="D408" s="38">
        <f>SUMIF('Retailer Re-Payments'!C:C,'Interest Calculation'!A408,'Retailer Re-Payments'!D:D)</f>
        <v>43007.39</v>
      </c>
      <c r="E408" s="35">
        <f t="shared" si="47"/>
        <v>4265303.1199999927</v>
      </c>
      <c r="G408" s="35">
        <f>(E407)*('Interest Rate'!$C$26/365)</f>
        <v>17.711943207777747</v>
      </c>
    </row>
    <row r="409" spans="1:7" x14ac:dyDescent="0.25">
      <c r="A409" s="3">
        <f t="shared" si="41"/>
        <v>44387</v>
      </c>
      <c r="B409" s="35">
        <f t="shared" ref="B409:B411" si="48">E408</f>
        <v>4265303.1199999927</v>
      </c>
      <c r="C409" s="38">
        <f>SUMIF('Retailer Funding Summary '!D:D,'Interest Calculation'!A409,'Retailer Funding Summary '!E:E)</f>
        <v>0</v>
      </c>
      <c r="D409" s="38">
        <f>SUMIF('Retailer Re-Payments'!C:C,'Interest Calculation'!A409,'Retailer Re-Payments'!D:D)</f>
        <v>0</v>
      </c>
      <c r="E409" s="35">
        <f t="shared" ref="E409:E411" si="49">E408+C409-D409</f>
        <v>4265303.1199999927</v>
      </c>
      <c r="G409" s="35">
        <f>(E408)*('Interest Rate'!$C$26/365)</f>
        <v>17.535135048888858</v>
      </c>
    </row>
    <row r="410" spans="1:7" x14ac:dyDescent="0.25">
      <c r="A410" s="3">
        <f t="shared" si="41"/>
        <v>44388</v>
      </c>
      <c r="B410" s="35">
        <f t="shared" si="48"/>
        <v>4265303.1199999927</v>
      </c>
      <c r="C410" s="38">
        <f>SUMIF('Retailer Funding Summary '!D:D,'Interest Calculation'!A410,'Retailer Funding Summary '!E:E)</f>
        <v>0</v>
      </c>
      <c r="D410" s="38">
        <f>SUMIF('Retailer Re-Payments'!C:C,'Interest Calculation'!A410,'Retailer Re-Payments'!D:D)</f>
        <v>0</v>
      </c>
      <c r="E410" s="35">
        <f t="shared" si="49"/>
        <v>4265303.1199999927</v>
      </c>
      <c r="G410" s="35">
        <f>(E409)*('Interest Rate'!$C$26/365)</f>
        <v>17.535135048888858</v>
      </c>
    </row>
    <row r="411" spans="1:7" x14ac:dyDescent="0.25">
      <c r="A411" s="3">
        <f t="shared" si="41"/>
        <v>44389</v>
      </c>
      <c r="B411" s="35">
        <f t="shared" si="48"/>
        <v>4265303.1199999927</v>
      </c>
      <c r="C411" s="38">
        <f>SUMIF('Retailer Funding Summary '!D:D,'Interest Calculation'!A411,'Retailer Funding Summary '!E:E)</f>
        <v>0</v>
      </c>
      <c r="D411" s="38">
        <f>SUMIF('Retailer Re-Payments'!C:C,'Interest Calculation'!A411,'Retailer Re-Payments'!D:D)</f>
        <v>0</v>
      </c>
      <c r="E411" s="35">
        <f t="shared" si="49"/>
        <v>4265303.1199999927</v>
      </c>
      <c r="G411" s="35">
        <f>(E410)*('Interest Rate'!$C$26/365)</f>
        <v>17.535135048888858</v>
      </c>
    </row>
    <row r="412" spans="1:7" x14ac:dyDescent="0.25">
      <c r="A412" s="3"/>
      <c r="B412" s="34"/>
      <c r="C412" s="34"/>
      <c r="D412" s="34"/>
      <c r="E412" s="34"/>
      <c r="G412" s="34"/>
    </row>
    <row r="413" spans="1:7" x14ac:dyDescent="0.25">
      <c r="A413" s="3"/>
      <c r="B413" s="34"/>
      <c r="C413" s="34"/>
      <c r="D413" s="34"/>
      <c r="E413" s="34"/>
      <c r="G413" s="34"/>
    </row>
    <row r="414" spans="1:7" x14ac:dyDescent="0.25">
      <c r="A414" s="3"/>
      <c r="B414" s="34"/>
      <c r="C414" s="34"/>
      <c r="D414" s="34"/>
      <c r="E414" s="34"/>
      <c r="G414" s="34"/>
    </row>
    <row r="415" spans="1:7" x14ac:dyDescent="0.25">
      <c r="A415" s="3"/>
      <c r="B415" s="34"/>
      <c r="C415" s="34"/>
      <c r="D415" s="34"/>
      <c r="E415" s="34"/>
      <c r="G415" s="34"/>
    </row>
    <row r="416" spans="1:7" x14ac:dyDescent="0.25">
      <c r="A416" s="3"/>
      <c r="B416" s="34"/>
      <c r="C416" s="34"/>
      <c r="D416" s="34"/>
      <c r="E416" s="34"/>
      <c r="G416" s="34"/>
    </row>
    <row r="417" spans="1:7" x14ac:dyDescent="0.25">
      <c r="A417" s="3"/>
      <c r="B417" s="34"/>
      <c r="C417" s="34"/>
      <c r="D417" s="34"/>
      <c r="E417" s="34"/>
      <c r="G417" s="34"/>
    </row>
    <row r="418" spans="1:7" x14ac:dyDescent="0.25">
      <c r="A418" s="3"/>
      <c r="B418" s="34"/>
      <c r="C418" s="34"/>
      <c r="D418" s="34"/>
      <c r="E418" s="34"/>
      <c r="G418" s="34"/>
    </row>
    <row r="419" spans="1:7" x14ac:dyDescent="0.25">
      <c r="A419" s="3"/>
      <c r="B419" s="34"/>
      <c r="C419" s="34"/>
      <c r="D419" s="34"/>
      <c r="E419" s="34"/>
      <c r="G419" s="34"/>
    </row>
    <row r="420" spans="1:7" x14ac:dyDescent="0.25">
      <c r="A420" s="3"/>
      <c r="B420" s="34"/>
      <c r="C420" s="34"/>
      <c r="D420" s="34"/>
      <c r="E420" s="34"/>
      <c r="G420" s="34"/>
    </row>
    <row r="421" spans="1:7" x14ac:dyDescent="0.25">
      <c r="A421" s="3"/>
      <c r="B421" s="34"/>
      <c r="C421" s="34"/>
      <c r="D421" s="34"/>
      <c r="E421" s="34"/>
      <c r="G421" s="34"/>
    </row>
    <row r="422" spans="1:7" x14ac:dyDescent="0.25">
      <c r="A422" s="3"/>
      <c r="B422" s="34"/>
      <c r="C422" s="34"/>
      <c r="D422" s="34"/>
      <c r="E422" s="34"/>
      <c r="G422" s="34"/>
    </row>
    <row r="423" spans="1:7" x14ac:dyDescent="0.25">
      <c r="A423" s="3"/>
      <c r="B423" s="34"/>
      <c r="C423" s="34"/>
      <c r="D423" s="34"/>
      <c r="E423" s="34"/>
      <c r="G423" s="34"/>
    </row>
    <row r="424" spans="1:7" x14ac:dyDescent="0.25">
      <c r="A424" s="3"/>
      <c r="B424" s="34"/>
      <c r="C424" s="34"/>
      <c r="D424" s="34"/>
      <c r="E424" s="34"/>
      <c r="G424" s="34"/>
    </row>
    <row r="425" spans="1:7" x14ac:dyDescent="0.25">
      <c r="A425" s="3"/>
      <c r="B425" s="34"/>
      <c r="C425" s="34"/>
      <c r="D425" s="34"/>
      <c r="E425" s="34"/>
      <c r="G425" s="34"/>
    </row>
    <row r="426" spans="1:7" x14ac:dyDescent="0.25">
      <c r="A426" s="3"/>
      <c r="B426" s="34"/>
      <c r="C426" s="34"/>
      <c r="D426" s="34"/>
      <c r="E426" s="34"/>
      <c r="G426" s="34"/>
    </row>
    <row r="427" spans="1:7" x14ac:dyDescent="0.25">
      <c r="A427" s="3"/>
      <c r="B427" s="34"/>
      <c r="C427" s="34"/>
      <c r="D427" s="34"/>
      <c r="E427" s="34"/>
      <c r="G427" s="34"/>
    </row>
    <row r="428" spans="1:7" x14ac:dyDescent="0.25">
      <c r="A428" s="3"/>
      <c r="B428" s="34"/>
      <c r="C428" s="34"/>
      <c r="D428" s="34"/>
      <c r="E428" s="34"/>
      <c r="G428" s="34"/>
    </row>
    <row r="429" spans="1:7" x14ac:dyDescent="0.25">
      <c r="A429" s="3"/>
      <c r="B429" s="34"/>
      <c r="C429" s="34"/>
      <c r="D429" s="34"/>
      <c r="E429" s="34"/>
      <c r="G429" s="34"/>
    </row>
    <row r="430" spans="1:7" x14ac:dyDescent="0.25">
      <c r="A430" s="3"/>
      <c r="B430" s="34"/>
      <c r="C430" s="34"/>
      <c r="D430" s="34"/>
      <c r="E430" s="34"/>
      <c r="G430" s="34"/>
    </row>
    <row r="431" spans="1:7" x14ac:dyDescent="0.25">
      <c r="A431" s="3"/>
      <c r="B431" s="34"/>
      <c r="C431" s="34"/>
      <c r="D431" s="34"/>
      <c r="E431" s="34"/>
      <c r="G431" s="34"/>
    </row>
    <row r="432" spans="1:7" x14ac:dyDescent="0.25">
      <c r="A432" s="3"/>
      <c r="B432" s="34"/>
      <c r="C432" s="34"/>
      <c r="D432" s="34"/>
      <c r="E432" s="34"/>
      <c r="G432" s="34"/>
    </row>
    <row r="433" spans="1:7" x14ac:dyDescent="0.25">
      <c r="A433" s="3"/>
      <c r="B433" s="34"/>
      <c r="C433" s="34"/>
      <c r="D433" s="34"/>
      <c r="E433" s="34"/>
      <c r="G433" s="34"/>
    </row>
    <row r="434" spans="1:7" x14ac:dyDescent="0.25">
      <c r="A434" s="3"/>
      <c r="B434" s="34"/>
      <c r="C434" s="34"/>
      <c r="D434" s="34"/>
      <c r="E434" s="34"/>
      <c r="G434" s="34"/>
    </row>
    <row r="435" spans="1:7" x14ac:dyDescent="0.25">
      <c r="A435" s="3"/>
      <c r="B435" s="34"/>
      <c r="C435" s="34"/>
      <c r="D435" s="34"/>
      <c r="E435" s="34"/>
      <c r="G435" s="34"/>
    </row>
    <row r="436" spans="1:7" x14ac:dyDescent="0.25">
      <c r="A436" s="3"/>
      <c r="B436" s="34"/>
      <c r="C436" s="34"/>
      <c r="D436" s="34"/>
      <c r="E436" s="34"/>
      <c r="G436" s="34"/>
    </row>
    <row r="437" spans="1:7" x14ac:dyDescent="0.25">
      <c r="A437" s="3"/>
      <c r="B437" s="34"/>
      <c r="C437" s="34"/>
      <c r="D437" s="34"/>
      <c r="E437" s="34"/>
      <c r="G437" s="34"/>
    </row>
    <row r="438" spans="1:7" x14ac:dyDescent="0.25">
      <c r="A438" s="3"/>
      <c r="B438" s="34"/>
      <c r="C438" s="34"/>
      <c r="D438" s="34"/>
      <c r="E438" s="34"/>
      <c r="G438" s="34"/>
    </row>
    <row r="439" spans="1:7" x14ac:dyDescent="0.25">
      <c r="A439" s="3"/>
      <c r="B439" s="34"/>
      <c r="C439" s="34"/>
      <c r="D439" s="34"/>
      <c r="E439" s="34"/>
      <c r="G439" s="34"/>
    </row>
    <row r="440" spans="1:7" x14ac:dyDescent="0.25">
      <c r="A440" s="3"/>
      <c r="B440" s="34"/>
      <c r="C440" s="34"/>
      <c r="D440" s="34"/>
      <c r="E440" s="34"/>
      <c r="G440" s="34"/>
    </row>
    <row r="441" spans="1:7" x14ac:dyDescent="0.25">
      <c r="A441" s="3"/>
      <c r="B441" s="34"/>
      <c r="C441" s="34"/>
      <c r="D441" s="34"/>
      <c r="E441" s="34"/>
      <c r="G441" s="34"/>
    </row>
    <row r="442" spans="1:7" x14ac:dyDescent="0.25">
      <c r="A442" s="3"/>
      <c r="B442" s="34"/>
      <c r="C442" s="34"/>
      <c r="D442" s="34"/>
      <c r="E442" s="34"/>
      <c r="G442" s="34"/>
    </row>
    <row r="443" spans="1:7" x14ac:dyDescent="0.25">
      <c r="A443" s="3"/>
      <c r="B443" s="34"/>
      <c r="C443" s="34"/>
      <c r="D443" s="34"/>
      <c r="E443" s="34"/>
      <c r="G443" s="34"/>
    </row>
    <row r="444" spans="1:7" x14ac:dyDescent="0.25">
      <c r="A444" s="3"/>
      <c r="B444" s="34"/>
      <c r="C444" s="34"/>
      <c r="D444" s="34"/>
      <c r="E444" s="34"/>
      <c r="G444" s="34"/>
    </row>
    <row r="445" spans="1:7" x14ac:dyDescent="0.25">
      <c r="A445" s="3"/>
      <c r="B445" s="34"/>
      <c r="C445" s="34"/>
      <c r="D445" s="34"/>
      <c r="E445" s="34"/>
      <c r="G445" s="34"/>
    </row>
    <row r="446" spans="1:7" x14ac:dyDescent="0.25">
      <c r="A446" s="3"/>
      <c r="B446" s="34"/>
      <c r="C446" s="34"/>
      <c r="D446" s="34"/>
      <c r="E446" s="34"/>
      <c r="G446" s="34"/>
    </row>
    <row r="447" spans="1:7" x14ac:dyDescent="0.25">
      <c r="A447" s="3"/>
      <c r="B447" s="34"/>
      <c r="C447" s="34"/>
      <c r="D447" s="34"/>
      <c r="E447" s="34"/>
      <c r="G447" s="34"/>
    </row>
    <row r="448" spans="1:7" x14ac:dyDescent="0.25">
      <c r="A448" s="3"/>
      <c r="B448" s="34"/>
      <c r="C448" s="34"/>
      <c r="D448" s="34"/>
      <c r="E448" s="34"/>
      <c r="G448" s="34"/>
    </row>
    <row r="449" spans="1:7" x14ac:dyDescent="0.25">
      <c r="A449" s="3"/>
      <c r="B449" s="34"/>
      <c r="C449" s="34"/>
      <c r="D449" s="34"/>
      <c r="E449" s="34"/>
      <c r="G449" s="34"/>
    </row>
    <row r="450" spans="1:7" x14ac:dyDescent="0.25">
      <c r="A450" s="3"/>
      <c r="B450" s="34"/>
      <c r="C450" s="34"/>
      <c r="D450" s="34"/>
      <c r="E450" s="34"/>
      <c r="G450" s="34"/>
    </row>
    <row r="451" spans="1:7" x14ac:dyDescent="0.25">
      <c r="A451" s="3"/>
      <c r="B451" s="34"/>
      <c r="C451" s="34"/>
      <c r="D451" s="34"/>
      <c r="E451" s="34"/>
      <c r="G451" s="34"/>
    </row>
    <row r="452" spans="1:7" x14ac:dyDescent="0.25">
      <c r="A452" s="3"/>
      <c r="B452" s="34"/>
      <c r="C452" s="34"/>
      <c r="D452" s="34"/>
      <c r="E452" s="34"/>
      <c r="G452" s="34"/>
    </row>
    <row r="453" spans="1:7" x14ac:dyDescent="0.25">
      <c r="A453" s="3"/>
      <c r="B453" s="34"/>
      <c r="C453" s="34"/>
      <c r="D453" s="34"/>
      <c r="E453" s="34"/>
      <c r="G453" s="34"/>
    </row>
    <row r="454" spans="1:7" x14ac:dyDescent="0.25">
      <c r="A454" s="3"/>
      <c r="B454" s="34"/>
      <c r="C454" s="34"/>
      <c r="D454" s="34"/>
      <c r="E454" s="34"/>
      <c r="G454" s="34"/>
    </row>
    <row r="455" spans="1:7" x14ac:dyDescent="0.25">
      <c r="A455" s="3"/>
      <c r="B455" s="34"/>
      <c r="C455" s="34"/>
      <c r="D455" s="34"/>
      <c r="E455" s="34"/>
      <c r="G455" s="34"/>
    </row>
    <row r="456" spans="1:7" x14ac:dyDescent="0.25">
      <c r="A456" s="3"/>
      <c r="B456" s="34"/>
      <c r="C456" s="34"/>
      <c r="D456" s="34"/>
      <c r="E456" s="34"/>
      <c r="G456" s="34"/>
    </row>
    <row r="457" spans="1:7" x14ac:dyDescent="0.25">
      <c r="A457" s="3"/>
      <c r="B457" s="34"/>
      <c r="C457" s="34"/>
      <c r="D457" s="34"/>
      <c r="E457" s="34"/>
      <c r="G457" s="34"/>
    </row>
    <row r="458" spans="1:7" x14ac:dyDescent="0.25">
      <c r="A458" s="3"/>
      <c r="B458" s="34"/>
      <c r="C458" s="34"/>
      <c r="D458" s="34"/>
      <c r="E458" s="34"/>
      <c r="G458" s="34"/>
    </row>
    <row r="459" spans="1:7" x14ac:dyDescent="0.25">
      <c r="A459" s="3"/>
      <c r="B459" s="34"/>
      <c r="C459" s="34"/>
      <c r="D459" s="34"/>
      <c r="E459" s="34"/>
      <c r="G459" s="34"/>
    </row>
    <row r="460" spans="1:7" x14ac:dyDescent="0.25">
      <c r="A460" s="3"/>
      <c r="B460" s="34"/>
      <c r="C460" s="34"/>
      <c r="D460" s="34"/>
      <c r="E460" s="34"/>
      <c r="G460" s="34"/>
    </row>
    <row r="461" spans="1:7" x14ac:dyDescent="0.25">
      <c r="A461" s="3"/>
      <c r="B461" s="34"/>
      <c r="C461" s="34"/>
      <c r="D461" s="34"/>
      <c r="E461" s="34"/>
      <c r="G461" s="34"/>
    </row>
    <row r="462" spans="1:7" x14ac:dyDescent="0.25">
      <c r="A462" s="3"/>
      <c r="B462" s="34"/>
      <c r="C462" s="34"/>
      <c r="D462" s="34"/>
      <c r="E462" s="34"/>
      <c r="G462" s="34"/>
    </row>
    <row r="463" spans="1:7" x14ac:dyDescent="0.25">
      <c r="A463" s="3"/>
      <c r="B463" s="34"/>
      <c r="C463" s="34"/>
      <c r="D463" s="34"/>
      <c r="E463" s="34"/>
      <c r="G463" s="34"/>
    </row>
    <row r="464" spans="1:7" x14ac:dyDescent="0.25">
      <c r="A464" s="3"/>
      <c r="B464" s="34"/>
      <c r="C464" s="34"/>
      <c r="D464" s="34"/>
      <c r="E464" s="34"/>
      <c r="G464" s="34"/>
    </row>
    <row r="465" spans="1:7" x14ac:dyDescent="0.25">
      <c r="A465" s="3"/>
      <c r="B465" s="34"/>
      <c r="C465" s="34"/>
      <c r="D465" s="34"/>
      <c r="E465" s="34"/>
      <c r="G465" s="34"/>
    </row>
    <row r="466" spans="1:7" x14ac:dyDescent="0.25">
      <c r="A466" s="3"/>
      <c r="B466" s="34"/>
      <c r="C466" s="34"/>
      <c r="D466" s="34"/>
      <c r="E466" s="34"/>
      <c r="G466" s="34"/>
    </row>
    <row r="467" spans="1:7" x14ac:dyDescent="0.25">
      <c r="A467" s="3"/>
      <c r="B467" s="34"/>
      <c r="C467" s="34"/>
      <c r="D467" s="34"/>
      <c r="E467" s="34"/>
      <c r="G467" s="34"/>
    </row>
    <row r="468" spans="1:7" x14ac:dyDescent="0.25">
      <c r="A468" s="3"/>
      <c r="B468" s="34"/>
      <c r="C468" s="34"/>
      <c r="D468" s="34"/>
      <c r="E468" s="34"/>
      <c r="G468" s="34"/>
    </row>
    <row r="469" spans="1:7" x14ac:dyDescent="0.25">
      <c r="A469" s="3"/>
      <c r="B469" s="34"/>
      <c r="C469" s="34"/>
      <c r="D469" s="34"/>
      <c r="E469" s="34"/>
      <c r="G469" s="34"/>
    </row>
    <row r="470" spans="1:7" x14ac:dyDescent="0.25">
      <c r="A470" s="3"/>
      <c r="B470" s="34"/>
      <c r="C470" s="34"/>
      <c r="D470" s="34"/>
      <c r="E470" s="34"/>
      <c r="G470" s="34"/>
    </row>
    <row r="471" spans="1:7" x14ac:dyDescent="0.25">
      <c r="A471" s="3"/>
      <c r="B471" s="34"/>
      <c r="C471" s="34"/>
      <c r="D471" s="34"/>
      <c r="E471" s="34"/>
      <c r="G471" s="34"/>
    </row>
    <row r="472" spans="1:7" x14ac:dyDescent="0.25">
      <c r="A472" s="3"/>
      <c r="B472" s="34"/>
      <c r="C472" s="34"/>
      <c r="D472" s="34"/>
      <c r="E472" s="34"/>
      <c r="G472" s="34"/>
    </row>
    <row r="473" spans="1:7" x14ac:dyDescent="0.25">
      <c r="A473" s="3"/>
      <c r="B473" s="34"/>
      <c r="C473" s="34"/>
      <c r="D473" s="34"/>
      <c r="E473" s="34"/>
      <c r="G473" s="34"/>
    </row>
    <row r="474" spans="1:7" x14ac:dyDescent="0.25">
      <c r="A474" s="3"/>
      <c r="B474" s="34"/>
      <c r="C474" s="34"/>
      <c r="D474" s="34"/>
      <c r="E474" s="34"/>
      <c r="G474" s="34"/>
    </row>
    <row r="475" spans="1:7" x14ac:dyDescent="0.25">
      <c r="A475" s="3"/>
      <c r="B475" s="34"/>
      <c r="C475" s="34"/>
      <c r="D475" s="34"/>
      <c r="E475" s="34"/>
      <c r="G475" s="34"/>
    </row>
    <row r="476" spans="1:7" x14ac:dyDescent="0.25">
      <c r="A476" s="3"/>
      <c r="B476" s="34"/>
      <c r="C476" s="34"/>
      <c r="D476" s="34"/>
      <c r="E476" s="34"/>
      <c r="G476" s="34"/>
    </row>
    <row r="477" spans="1:7" x14ac:dyDescent="0.25">
      <c r="A477" s="3"/>
      <c r="B477" s="34"/>
      <c r="C477" s="34"/>
      <c r="D477" s="34"/>
      <c r="E477" s="34"/>
      <c r="G477" s="34"/>
    </row>
    <row r="478" spans="1:7" x14ac:dyDescent="0.25">
      <c r="A478" s="3"/>
      <c r="B478" s="34"/>
      <c r="C478" s="34"/>
      <c r="D478" s="34"/>
      <c r="E478" s="34"/>
      <c r="G478" s="34"/>
    </row>
    <row r="479" spans="1:7" x14ac:dyDescent="0.25">
      <c r="A479" s="3"/>
      <c r="B479" s="34"/>
      <c r="C479" s="34"/>
      <c r="D479" s="34"/>
      <c r="E479" s="34"/>
      <c r="G479" s="34"/>
    </row>
    <row r="480" spans="1:7" x14ac:dyDescent="0.25">
      <c r="A480" s="3"/>
      <c r="B480" s="34"/>
      <c r="C480" s="34"/>
      <c r="D480" s="34"/>
      <c r="E480" s="34"/>
      <c r="G480" s="34"/>
    </row>
    <row r="481" spans="1:7" x14ac:dyDescent="0.25">
      <c r="A481" s="3"/>
      <c r="B481" s="34"/>
      <c r="C481" s="34"/>
      <c r="D481" s="34"/>
      <c r="E481" s="34"/>
      <c r="G481" s="34"/>
    </row>
    <row r="482" spans="1:7" x14ac:dyDescent="0.25">
      <c r="A482" s="3"/>
      <c r="B482" s="34"/>
      <c r="C482" s="34"/>
      <c r="D482" s="34"/>
      <c r="E482" s="34"/>
      <c r="G482" s="34"/>
    </row>
    <row r="483" spans="1:7" x14ac:dyDescent="0.25">
      <c r="A483" s="3"/>
      <c r="B483" s="34"/>
      <c r="C483" s="34"/>
      <c r="D483" s="34"/>
      <c r="E483" s="34"/>
      <c r="G483" s="34"/>
    </row>
    <row r="484" spans="1:7" x14ac:dyDescent="0.25">
      <c r="A484" s="3"/>
      <c r="B484" s="34"/>
      <c r="C484" s="34"/>
      <c r="D484" s="34"/>
      <c r="E484" s="34"/>
      <c r="G484" s="34"/>
    </row>
    <row r="485" spans="1:7" x14ac:dyDescent="0.25">
      <c r="A485" s="3"/>
      <c r="B485" s="34"/>
      <c r="C485" s="34"/>
      <c r="D485" s="34"/>
      <c r="E485" s="34"/>
      <c r="G485" s="34"/>
    </row>
    <row r="486" spans="1:7" x14ac:dyDescent="0.25">
      <c r="A486" s="3"/>
      <c r="B486" s="34"/>
      <c r="C486" s="34"/>
      <c r="D486" s="34"/>
      <c r="E486" s="34"/>
      <c r="G486" s="34"/>
    </row>
    <row r="487" spans="1:7" x14ac:dyDescent="0.25">
      <c r="A487" s="3"/>
      <c r="B487" s="34"/>
      <c r="C487" s="34"/>
      <c r="D487" s="34"/>
      <c r="E487" s="34"/>
      <c r="G487" s="34"/>
    </row>
    <row r="488" spans="1:7" x14ac:dyDescent="0.25">
      <c r="A488" s="3"/>
      <c r="B488" s="34"/>
      <c r="C488" s="34"/>
      <c r="D488" s="34"/>
      <c r="E488" s="34"/>
      <c r="G488" s="34"/>
    </row>
    <row r="489" spans="1:7" x14ac:dyDescent="0.25">
      <c r="A489" s="3"/>
      <c r="B489" s="34"/>
      <c r="C489" s="34"/>
      <c r="D489" s="34"/>
      <c r="E489" s="34"/>
      <c r="G489" s="34"/>
    </row>
    <row r="490" spans="1:7" x14ac:dyDescent="0.25">
      <c r="A490" s="3"/>
      <c r="B490" s="34"/>
      <c r="C490" s="34"/>
      <c r="D490" s="34"/>
      <c r="E490" s="34"/>
      <c r="G490" s="34"/>
    </row>
    <row r="491" spans="1:7" x14ac:dyDescent="0.25">
      <c r="A491" s="3"/>
      <c r="B491" s="34"/>
      <c r="C491" s="34"/>
      <c r="D491" s="34"/>
      <c r="E491" s="34"/>
      <c r="G491" s="34"/>
    </row>
    <row r="492" spans="1:7" x14ac:dyDescent="0.25">
      <c r="A492" s="3"/>
      <c r="B492" s="34"/>
      <c r="C492" s="34"/>
      <c r="D492" s="34"/>
      <c r="E492" s="34"/>
      <c r="G492" s="34"/>
    </row>
    <row r="493" spans="1:7" x14ac:dyDescent="0.25">
      <c r="A493" s="3"/>
      <c r="B493" s="34"/>
      <c r="C493" s="34"/>
      <c r="D493" s="34"/>
      <c r="E493" s="34"/>
      <c r="G493" s="34"/>
    </row>
    <row r="494" spans="1:7" x14ac:dyDescent="0.25">
      <c r="A494" s="3"/>
      <c r="B494" s="34"/>
      <c r="C494" s="34"/>
      <c r="D494" s="34"/>
      <c r="E494" s="34"/>
      <c r="G494" s="34"/>
    </row>
    <row r="495" spans="1:7" x14ac:dyDescent="0.25">
      <c r="A495" s="3"/>
      <c r="B495" s="34"/>
      <c r="C495" s="34"/>
      <c r="D495" s="34"/>
      <c r="E495" s="34"/>
      <c r="G495" s="34"/>
    </row>
    <row r="496" spans="1:7" x14ac:dyDescent="0.25">
      <c r="A496" s="3"/>
      <c r="B496" s="34"/>
      <c r="C496" s="34"/>
      <c r="D496" s="34"/>
      <c r="E496" s="34"/>
      <c r="G496" s="34"/>
    </row>
    <row r="497" spans="1:7" x14ac:dyDescent="0.25">
      <c r="A497" s="3"/>
      <c r="B497" s="34"/>
      <c r="C497" s="34"/>
      <c r="D497" s="34"/>
      <c r="E497" s="34"/>
      <c r="G497" s="34"/>
    </row>
    <row r="498" spans="1:7" x14ac:dyDescent="0.25">
      <c r="A498" s="3"/>
      <c r="B498" s="34"/>
      <c r="C498" s="34"/>
      <c r="D498" s="34"/>
      <c r="E498" s="34"/>
      <c r="G498" s="34"/>
    </row>
    <row r="499" spans="1:7" x14ac:dyDescent="0.25">
      <c r="A499" s="3"/>
      <c r="B499" s="34"/>
      <c r="C499" s="34"/>
      <c r="D499" s="34"/>
      <c r="E499" s="34"/>
      <c r="G499" s="34"/>
    </row>
    <row r="500" spans="1:7" x14ac:dyDescent="0.25">
      <c r="A500" s="3"/>
      <c r="B500" s="34"/>
      <c r="C500" s="34"/>
      <c r="D500" s="34"/>
      <c r="E500" s="34"/>
      <c r="G500" s="34"/>
    </row>
    <row r="501" spans="1:7" x14ac:dyDescent="0.25">
      <c r="A501" s="3"/>
      <c r="B501" s="34"/>
      <c r="C501" s="34"/>
      <c r="D501" s="34"/>
      <c r="E501" s="34"/>
      <c r="G501" s="34"/>
    </row>
    <row r="502" spans="1:7" x14ac:dyDescent="0.25">
      <c r="A502" s="3"/>
      <c r="B502" s="34"/>
      <c r="C502" s="34"/>
      <c r="D502" s="34"/>
      <c r="E502" s="34"/>
      <c r="G502" s="34"/>
    </row>
    <row r="503" spans="1:7" x14ac:dyDescent="0.25">
      <c r="A503" s="3"/>
      <c r="B503" s="34"/>
      <c r="C503" s="34"/>
      <c r="D503" s="34"/>
      <c r="E503" s="34"/>
      <c r="G503" s="34"/>
    </row>
    <row r="504" spans="1:7" x14ac:dyDescent="0.25">
      <c r="A504" s="3"/>
      <c r="B504" s="34"/>
      <c r="C504" s="34"/>
      <c r="D504" s="34"/>
      <c r="E504" s="34"/>
      <c r="G504" s="34"/>
    </row>
    <row r="505" spans="1:7" x14ac:dyDescent="0.25">
      <c r="A505" s="3"/>
      <c r="B505" s="34"/>
      <c r="C505" s="34"/>
      <c r="D505" s="34"/>
      <c r="E505" s="34"/>
      <c r="G505" s="34"/>
    </row>
    <row r="506" spans="1:7" x14ac:dyDescent="0.25">
      <c r="A506" s="3"/>
      <c r="B506" s="34"/>
      <c r="C506" s="34"/>
      <c r="D506" s="34"/>
      <c r="E506" s="34"/>
      <c r="G506" s="34"/>
    </row>
    <row r="507" spans="1:7" x14ac:dyDescent="0.25">
      <c r="A507" s="3"/>
      <c r="B507" s="34"/>
      <c r="C507" s="34"/>
      <c r="D507" s="34"/>
      <c r="E507" s="34"/>
      <c r="G507" s="34"/>
    </row>
    <row r="508" spans="1:7" x14ac:dyDescent="0.25">
      <c r="A508" s="3"/>
      <c r="B508" s="34"/>
      <c r="C508" s="34"/>
      <c r="D508" s="34"/>
      <c r="E508" s="34"/>
      <c r="G508" s="34"/>
    </row>
    <row r="509" spans="1:7" x14ac:dyDescent="0.25">
      <c r="A509" s="3"/>
      <c r="B509" s="34"/>
      <c r="C509" s="34"/>
      <c r="D509" s="34"/>
      <c r="E509" s="34"/>
      <c r="G509" s="34"/>
    </row>
    <row r="510" spans="1:7" x14ac:dyDescent="0.25">
      <c r="A510" s="3"/>
      <c r="B510" s="34"/>
      <c r="C510" s="34"/>
      <c r="D510" s="34"/>
      <c r="E510" s="34"/>
      <c r="G510" s="34"/>
    </row>
    <row r="511" spans="1:7" x14ac:dyDescent="0.25">
      <c r="A511" s="3"/>
      <c r="B511" s="34"/>
      <c r="C511" s="34"/>
      <c r="D511" s="34"/>
      <c r="E511" s="34"/>
      <c r="G511" s="34"/>
    </row>
    <row r="512" spans="1:7" x14ac:dyDescent="0.25">
      <c r="A512" s="3"/>
      <c r="B512" s="34"/>
      <c r="C512" s="34"/>
      <c r="D512" s="34"/>
      <c r="E512" s="34"/>
      <c r="G512" s="34"/>
    </row>
    <row r="513" spans="1:7" x14ac:dyDescent="0.25">
      <c r="A513" s="3"/>
      <c r="B513" s="34"/>
      <c r="C513" s="34"/>
      <c r="D513" s="34"/>
      <c r="E513" s="34"/>
      <c r="G513" s="34"/>
    </row>
    <row r="514" spans="1:7" x14ac:dyDescent="0.25">
      <c r="A514" s="3"/>
      <c r="B514" s="34"/>
      <c r="C514" s="34"/>
      <c r="D514" s="34"/>
      <c r="E514" s="34"/>
      <c r="G514" s="34"/>
    </row>
    <row r="515" spans="1:7" x14ac:dyDescent="0.25">
      <c r="A515" s="3"/>
      <c r="B515" s="34"/>
      <c r="C515" s="34"/>
      <c r="D515" s="34"/>
      <c r="E515" s="34"/>
      <c r="G515" s="34"/>
    </row>
    <row r="516" spans="1:7" x14ac:dyDescent="0.25">
      <c r="A516" s="3"/>
      <c r="B516" s="34"/>
      <c r="C516" s="34"/>
      <c r="D516" s="34"/>
      <c r="E516" s="34"/>
      <c r="G516" s="34"/>
    </row>
    <row r="517" spans="1:7" x14ac:dyDescent="0.25">
      <c r="A517" s="3"/>
      <c r="B517" s="34"/>
      <c r="C517" s="34"/>
      <c r="D517" s="34"/>
      <c r="E517" s="34"/>
      <c r="G517" s="34"/>
    </row>
    <row r="518" spans="1:7" x14ac:dyDescent="0.25">
      <c r="A518" s="3"/>
      <c r="B518" s="34"/>
      <c r="C518" s="34"/>
      <c r="D518" s="34"/>
      <c r="E518" s="34"/>
      <c r="G518" s="34"/>
    </row>
    <row r="519" spans="1:7" x14ac:dyDescent="0.25">
      <c r="A519" s="3"/>
      <c r="B519" s="34"/>
      <c r="C519" s="34"/>
      <c r="D519" s="34"/>
      <c r="E519" s="34"/>
      <c r="G519" s="34"/>
    </row>
    <row r="520" spans="1:7" x14ac:dyDescent="0.25">
      <c r="A520" s="3"/>
      <c r="B520" s="34"/>
      <c r="C520" s="34"/>
      <c r="D520" s="34"/>
      <c r="E520" s="34"/>
      <c r="G520" s="34"/>
    </row>
    <row r="521" spans="1:7" x14ac:dyDescent="0.25">
      <c r="A521" s="3"/>
      <c r="B521" s="34"/>
      <c r="C521" s="34"/>
      <c r="D521" s="34"/>
      <c r="E521" s="34"/>
      <c r="G521" s="34"/>
    </row>
    <row r="522" spans="1:7" x14ac:dyDescent="0.25">
      <c r="A522" s="3"/>
      <c r="B522" s="34"/>
      <c r="C522" s="34"/>
      <c r="D522" s="34"/>
      <c r="E522" s="34"/>
      <c r="G522" s="34"/>
    </row>
    <row r="523" spans="1:7" x14ac:dyDescent="0.25">
      <c r="A523" s="3"/>
      <c r="B523" s="34"/>
      <c r="C523" s="34"/>
      <c r="D523" s="34"/>
      <c r="E523" s="34"/>
      <c r="G523" s="34"/>
    </row>
    <row r="524" spans="1:7" x14ac:dyDescent="0.25">
      <c r="A524" s="3"/>
      <c r="B524" s="34"/>
      <c r="C524" s="34"/>
      <c r="D524" s="34"/>
      <c r="E524" s="34"/>
      <c r="G524" s="34"/>
    </row>
    <row r="525" spans="1:7" x14ac:dyDescent="0.25">
      <c r="A525" s="3"/>
      <c r="B525" s="34"/>
      <c r="C525" s="34"/>
      <c r="D525" s="34"/>
      <c r="E525" s="34"/>
      <c r="G525" s="34"/>
    </row>
    <row r="526" spans="1:7" x14ac:dyDescent="0.25">
      <c r="A526" s="3"/>
      <c r="B526" s="34"/>
      <c r="C526" s="34"/>
      <c r="D526" s="34"/>
      <c r="E526" s="34"/>
      <c r="G526" s="34"/>
    </row>
    <row r="527" spans="1:7" x14ac:dyDescent="0.25">
      <c r="A527" s="3"/>
      <c r="B527" s="34"/>
      <c r="C527" s="34"/>
      <c r="D527" s="34"/>
      <c r="E527" s="34"/>
      <c r="G527" s="34"/>
    </row>
    <row r="528" spans="1:7" x14ac:dyDescent="0.25">
      <c r="A528" s="3"/>
      <c r="B528" s="34"/>
      <c r="C528" s="34"/>
      <c r="D528" s="34"/>
      <c r="E528" s="34"/>
      <c r="G528" s="34"/>
    </row>
    <row r="529" spans="1:7" x14ac:dyDescent="0.25">
      <c r="A529" s="3"/>
      <c r="B529" s="34"/>
      <c r="C529" s="34"/>
      <c r="D529" s="34"/>
      <c r="E529" s="34"/>
      <c r="G529" s="34"/>
    </row>
    <row r="530" spans="1:7" x14ac:dyDescent="0.25">
      <c r="A530" s="3"/>
      <c r="B530" s="34"/>
      <c r="C530" s="34"/>
      <c r="D530" s="34"/>
      <c r="E530" s="34"/>
      <c r="G530" s="34"/>
    </row>
    <row r="531" spans="1:7" x14ac:dyDescent="0.25">
      <c r="A531" s="3"/>
      <c r="B531" s="34"/>
      <c r="C531" s="34"/>
      <c r="D531" s="34"/>
      <c r="E531" s="34"/>
      <c r="G531" s="34"/>
    </row>
    <row r="532" spans="1:7" x14ac:dyDescent="0.25">
      <c r="A532" s="3"/>
      <c r="B532" s="34"/>
      <c r="C532" s="34"/>
      <c r="D532" s="34"/>
      <c r="E532" s="34"/>
      <c r="G532" s="34"/>
    </row>
    <row r="533" spans="1:7" x14ac:dyDescent="0.25">
      <c r="A533" s="3"/>
      <c r="B533" s="34"/>
      <c r="C533" s="34"/>
      <c r="D533" s="34"/>
      <c r="E533" s="34"/>
      <c r="G533" s="34"/>
    </row>
    <row r="534" spans="1:7" x14ac:dyDescent="0.25">
      <c r="A534" s="3"/>
      <c r="B534" s="34"/>
      <c r="C534" s="34"/>
      <c r="D534" s="34"/>
      <c r="E534" s="34"/>
      <c r="G534" s="34"/>
    </row>
    <row r="535" spans="1:7" x14ac:dyDescent="0.25">
      <c r="A535" s="3"/>
      <c r="B535" s="34"/>
      <c r="C535" s="34"/>
      <c r="D535" s="34"/>
      <c r="E535" s="34"/>
      <c r="G535" s="34"/>
    </row>
    <row r="536" spans="1:7" x14ac:dyDescent="0.25">
      <c r="A536" s="3"/>
      <c r="B536" s="34"/>
      <c r="C536" s="34"/>
      <c r="D536" s="34"/>
      <c r="E536" s="34"/>
      <c r="G536" s="34"/>
    </row>
    <row r="537" spans="1:7" x14ac:dyDescent="0.25">
      <c r="A537" s="3"/>
      <c r="B537" s="34"/>
      <c r="C537" s="34"/>
      <c r="D537" s="34"/>
      <c r="E537" s="34"/>
      <c r="G537" s="34"/>
    </row>
    <row r="538" spans="1:7" x14ac:dyDescent="0.25">
      <c r="A538" s="3"/>
      <c r="B538" s="34"/>
      <c r="C538" s="34"/>
      <c r="D538" s="34"/>
      <c r="E538" s="34"/>
      <c r="G538" s="34"/>
    </row>
    <row r="539" spans="1:7" x14ac:dyDescent="0.25">
      <c r="A539" s="3"/>
      <c r="B539" s="34"/>
      <c r="C539" s="34"/>
      <c r="D539" s="34"/>
      <c r="E539" s="34"/>
      <c r="G539" s="34"/>
    </row>
    <row r="540" spans="1:7" x14ac:dyDescent="0.25">
      <c r="A540" s="3"/>
      <c r="B540" s="34"/>
      <c r="C540" s="34"/>
      <c r="D540" s="34"/>
      <c r="E540" s="34"/>
      <c r="G540" s="34"/>
    </row>
    <row r="541" spans="1:7" x14ac:dyDescent="0.25">
      <c r="A541" s="3"/>
      <c r="B541" s="34"/>
      <c r="C541" s="34"/>
      <c r="D541" s="34"/>
      <c r="E541" s="34"/>
      <c r="G541" s="34"/>
    </row>
    <row r="542" spans="1:7" x14ac:dyDescent="0.25">
      <c r="A542" s="3"/>
      <c r="B542" s="34"/>
      <c r="C542" s="34"/>
      <c r="D542" s="34"/>
      <c r="E542" s="34"/>
      <c r="G542" s="34"/>
    </row>
    <row r="543" spans="1:7" x14ac:dyDescent="0.25">
      <c r="A543" s="3"/>
      <c r="B543" s="34"/>
      <c r="C543" s="34"/>
      <c r="D543" s="34"/>
      <c r="E543" s="34"/>
      <c r="G543" s="34"/>
    </row>
    <row r="544" spans="1:7" x14ac:dyDescent="0.25">
      <c r="A544" s="3"/>
      <c r="B544" s="34"/>
      <c r="C544" s="34"/>
      <c r="D544" s="34"/>
      <c r="E544" s="34"/>
      <c r="G544" s="34"/>
    </row>
    <row r="545" spans="1:7" x14ac:dyDescent="0.25">
      <c r="A545" s="3"/>
      <c r="B545" s="34"/>
      <c r="C545" s="34"/>
      <c r="D545" s="34"/>
      <c r="E545" s="34"/>
      <c r="G545" s="34"/>
    </row>
    <row r="546" spans="1:7" x14ac:dyDescent="0.25">
      <c r="A546" s="3"/>
      <c r="B546" s="34"/>
      <c r="C546" s="34"/>
      <c r="D546" s="34"/>
      <c r="E546" s="34"/>
      <c r="G546" s="34"/>
    </row>
    <row r="547" spans="1:7" x14ac:dyDescent="0.25">
      <c r="A547" s="3"/>
      <c r="B547" s="34"/>
      <c r="C547" s="34"/>
      <c r="D547" s="34"/>
      <c r="E547" s="34"/>
      <c r="G547" s="34"/>
    </row>
    <row r="548" spans="1:7" x14ac:dyDescent="0.25">
      <c r="A548" s="3"/>
      <c r="B548" s="34"/>
      <c r="C548" s="34"/>
      <c r="D548" s="34"/>
      <c r="E548" s="34"/>
      <c r="G548" s="34"/>
    </row>
    <row r="549" spans="1:7" x14ac:dyDescent="0.25">
      <c r="A549" s="3"/>
      <c r="B549" s="34"/>
      <c r="C549" s="34"/>
      <c r="D549" s="34"/>
      <c r="E549" s="34"/>
      <c r="G549" s="34"/>
    </row>
    <row r="550" spans="1:7" x14ac:dyDescent="0.25">
      <c r="A550" s="3"/>
      <c r="B550" s="34"/>
      <c r="C550" s="34"/>
      <c r="D550" s="34"/>
      <c r="E550" s="34"/>
      <c r="G550" s="34"/>
    </row>
    <row r="551" spans="1:7" x14ac:dyDescent="0.25">
      <c r="A551" s="3"/>
      <c r="B551" s="34"/>
      <c r="C551" s="34"/>
      <c r="D551" s="34"/>
      <c r="E551" s="34"/>
      <c r="G551" s="34"/>
    </row>
    <row r="552" spans="1:7" x14ac:dyDescent="0.25">
      <c r="A552" s="3"/>
      <c r="B552" s="34"/>
      <c r="C552" s="34"/>
      <c r="D552" s="34"/>
      <c r="E552" s="34"/>
      <c r="G552" s="34"/>
    </row>
    <row r="553" spans="1:7" x14ac:dyDescent="0.25">
      <c r="A553" s="3"/>
      <c r="B553" s="34"/>
      <c r="C553" s="34"/>
      <c r="D553" s="34"/>
      <c r="E553" s="34"/>
      <c r="G553" s="34"/>
    </row>
    <row r="554" spans="1:7" x14ac:dyDescent="0.25">
      <c r="A554" s="3"/>
      <c r="B554" s="34"/>
      <c r="C554" s="34"/>
      <c r="D554" s="34"/>
      <c r="E554" s="34"/>
      <c r="G554" s="34"/>
    </row>
    <row r="555" spans="1:7" x14ac:dyDescent="0.25">
      <c r="A555" s="3"/>
      <c r="B555" s="34"/>
      <c r="C555" s="34"/>
      <c r="D555" s="34"/>
      <c r="E555" s="34"/>
      <c r="G555" s="34"/>
    </row>
    <row r="556" spans="1:7" x14ac:dyDescent="0.25">
      <c r="A556" s="3"/>
      <c r="B556" s="34"/>
      <c r="C556" s="34"/>
      <c r="D556" s="34"/>
      <c r="E556" s="34"/>
      <c r="G556" s="34"/>
    </row>
    <row r="557" spans="1:7" x14ac:dyDescent="0.25">
      <c r="A557" s="3"/>
      <c r="B557" s="34"/>
      <c r="C557" s="34"/>
      <c r="D557" s="34"/>
      <c r="E557" s="34"/>
      <c r="G557" s="34"/>
    </row>
    <row r="558" spans="1:7" x14ac:dyDescent="0.25">
      <c r="A558" s="3"/>
      <c r="B558" s="34"/>
      <c r="C558" s="34"/>
      <c r="D558" s="34"/>
      <c r="E558" s="34"/>
      <c r="G558" s="34"/>
    </row>
    <row r="559" spans="1:7" x14ac:dyDescent="0.25">
      <c r="A559" s="3"/>
      <c r="B559" s="34"/>
      <c r="C559" s="34"/>
      <c r="D559" s="34"/>
      <c r="E559" s="34"/>
      <c r="G559" s="3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26" sqref="C26"/>
    </sheetView>
  </sheetViews>
  <sheetFormatPr defaultRowHeight="15" x14ac:dyDescent="0.25"/>
  <cols>
    <col min="2" max="7" width="14.42578125" customWidth="1"/>
    <col min="8" max="8" width="11.140625" customWidth="1"/>
  </cols>
  <sheetData>
    <row r="1" spans="1:7" ht="15.75" thickBot="1" x14ac:dyDescent="0.3"/>
    <row r="2" spans="1:7" ht="30" x14ac:dyDescent="0.25">
      <c r="B2" s="42" t="s">
        <v>20</v>
      </c>
      <c r="C2" s="43" t="s">
        <v>21</v>
      </c>
      <c r="D2" s="43" t="s">
        <v>22</v>
      </c>
      <c r="E2" s="43" t="s">
        <v>23</v>
      </c>
      <c r="F2" s="43" t="s">
        <v>24</v>
      </c>
      <c r="G2" s="43" t="s">
        <v>25</v>
      </c>
    </row>
    <row r="3" spans="1:7" x14ac:dyDescent="0.25">
      <c r="B3" s="44"/>
      <c r="C3" s="45"/>
      <c r="D3" s="46"/>
      <c r="E3" s="47"/>
      <c r="F3" s="48"/>
      <c r="G3" s="49"/>
    </row>
    <row r="4" spans="1:7" x14ac:dyDescent="0.25">
      <c r="B4" s="44" t="s">
        <v>26</v>
      </c>
      <c r="C4" s="45">
        <v>75000000</v>
      </c>
      <c r="D4" s="46">
        <v>44005</v>
      </c>
      <c r="E4" s="47">
        <v>120</v>
      </c>
      <c r="F4" s="48">
        <f t="shared" ref="F4:F7" si="0">D4+E4</f>
        <v>44125</v>
      </c>
      <c r="G4" s="49">
        <v>2.3116666666666667E-3</v>
      </c>
    </row>
    <row r="5" spans="1:7" x14ac:dyDescent="0.25">
      <c r="B5" s="50" t="s">
        <v>27</v>
      </c>
      <c r="C5" s="45">
        <f>C4</f>
        <v>75000000</v>
      </c>
      <c r="D5" s="46">
        <v>44125</v>
      </c>
      <c r="E5" s="47">
        <v>120</v>
      </c>
      <c r="F5" s="48">
        <f t="shared" si="0"/>
        <v>44245</v>
      </c>
      <c r="G5" s="49">
        <v>1.3991666666666666E-3</v>
      </c>
    </row>
    <row r="6" spans="1:7" x14ac:dyDescent="0.25">
      <c r="B6" s="51" t="s">
        <v>28</v>
      </c>
      <c r="C6" s="52">
        <v>75000000</v>
      </c>
      <c r="D6" s="53">
        <v>44245</v>
      </c>
      <c r="E6" s="54">
        <v>90</v>
      </c>
      <c r="F6" s="48">
        <f t="shared" si="0"/>
        <v>44335</v>
      </c>
      <c r="G6" s="55">
        <v>9.7603703703703698E-4</v>
      </c>
    </row>
    <row r="7" spans="1:7" x14ac:dyDescent="0.25">
      <c r="B7" s="56" t="s">
        <v>29</v>
      </c>
      <c r="C7" s="57">
        <f>C6</f>
        <v>75000000</v>
      </c>
      <c r="D7" s="58">
        <f>F6</f>
        <v>44335</v>
      </c>
      <c r="E7" s="59">
        <v>90</v>
      </c>
      <c r="F7" s="60">
        <f t="shared" si="0"/>
        <v>44425</v>
      </c>
      <c r="G7" s="61">
        <v>1.5005555555555555E-3</v>
      </c>
    </row>
    <row r="8" spans="1:7" x14ac:dyDescent="0.25">
      <c r="B8" s="62"/>
      <c r="C8" s="63"/>
      <c r="D8" s="64"/>
      <c r="E8" s="65"/>
      <c r="F8" s="64"/>
      <c r="G8" s="66"/>
    </row>
    <row r="9" spans="1:7" x14ac:dyDescent="0.25">
      <c r="B9" s="62"/>
      <c r="C9" s="69" t="s">
        <v>30</v>
      </c>
      <c r="E9" s="67"/>
      <c r="G9" s="67"/>
    </row>
    <row r="10" spans="1:7" x14ac:dyDescent="0.25">
      <c r="A10" s="68">
        <v>2020</v>
      </c>
      <c r="B10" s="62" t="s">
        <v>31</v>
      </c>
      <c r="C10" s="70">
        <f>$G$4</f>
        <v>2.3116666666666667E-3</v>
      </c>
    </row>
    <row r="11" spans="1:7" x14ac:dyDescent="0.25">
      <c r="A11" s="68"/>
      <c r="B11" s="62" t="s">
        <v>32</v>
      </c>
      <c r="C11" s="70">
        <f t="shared" ref="C11:C14" si="1">$G$4</f>
        <v>2.3116666666666667E-3</v>
      </c>
    </row>
    <row r="12" spans="1:7" x14ac:dyDescent="0.25">
      <c r="A12" s="68"/>
      <c r="B12" s="62" t="s">
        <v>33</v>
      </c>
      <c r="C12" s="70">
        <f t="shared" si="1"/>
        <v>2.3116666666666667E-3</v>
      </c>
    </row>
    <row r="13" spans="1:7" x14ac:dyDescent="0.25">
      <c r="A13" s="68"/>
      <c r="B13" s="62" t="s">
        <v>34</v>
      </c>
      <c r="C13" s="70">
        <f t="shared" si="1"/>
        <v>2.3116666666666667E-3</v>
      </c>
    </row>
    <row r="14" spans="1:7" x14ac:dyDescent="0.25">
      <c r="A14" s="68"/>
      <c r="B14" s="62" t="s">
        <v>35</v>
      </c>
      <c r="C14" s="70">
        <f t="shared" si="1"/>
        <v>2.3116666666666667E-3</v>
      </c>
    </row>
    <row r="15" spans="1:7" x14ac:dyDescent="0.25">
      <c r="A15" s="68"/>
      <c r="B15" s="62" t="s">
        <v>36</v>
      </c>
      <c r="C15" s="70">
        <f>$G$5</f>
        <v>1.3991666666666666E-3</v>
      </c>
    </row>
    <row r="16" spans="1:7" x14ac:dyDescent="0.25">
      <c r="A16" s="68"/>
      <c r="B16" s="62" t="s">
        <v>37</v>
      </c>
      <c r="C16" s="70">
        <f t="shared" ref="C16:C19" si="2">$G$5</f>
        <v>1.3991666666666666E-3</v>
      </c>
    </row>
    <row r="17" spans="1:3" x14ac:dyDescent="0.25">
      <c r="A17" s="68"/>
      <c r="B17" s="62" t="s">
        <v>38</v>
      </c>
      <c r="C17" s="70">
        <f t="shared" si="2"/>
        <v>1.3991666666666666E-3</v>
      </c>
    </row>
    <row r="18" spans="1:3" x14ac:dyDescent="0.25">
      <c r="A18" s="68">
        <v>2021</v>
      </c>
      <c r="B18" s="62" t="s">
        <v>39</v>
      </c>
      <c r="C18" s="70">
        <f t="shared" si="2"/>
        <v>1.3991666666666666E-3</v>
      </c>
    </row>
    <row r="19" spans="1:3" x14ac:dyDescent="0.25">
      <c r="A19" s="68"/>
      <c r="B19" s="62" t="s">
        <v>40</v>
      </c>
      <c r="C19" s="70">
        <f t="shared" si="2"/>
        <v>1.3991666666666666E-3</v>
      </c>
    </row>
    <row r="20" spans="1:3" x14ac:dyDescent="0.25">
      <c r="B20" s="62" t="s">
        <v>41</v>
      </c>
      <c r="C20" s="70">
        <f>$G$6</f>
        <v>9.7603703703703698E-4</v>
      </c>
    </row>
    <row r="21" spans="1:3" x14ac:dyDescent="0.25">
      <c r="B21" s="62" t="s">
        <v>42</v>
      </c>
      <c r="C21" s="70">
        <f t="shared" ref="C21:C23" si="3">$G$6</f>
        <v>9.7603703703703698E-4</v>
      </c>
    </row>
    <row r="22" spans="1:3" x14ac:dyDescent="0.25">
      <c r="B22" s="62" t="s">
        <v>43</v>
      </c>
      <c r="C22" s="70">
        <f t="shared" si="3"/>
        <v>9.7603703703703698E-4</v>
      </c>
    </row>
    <row r="23" spans="1:3" x14ac:dyDescent="0.25">
      <c r="B23" s="62" t="s">
        <v>44</v>
      </c>
      <c r="C23" s="70">
        <f t="shared" si="3"/>
        <v>9.7603703703703698E-4</v>
      </c>
    </row>
    <row r="24" spans="1:3" x14ac:dyDescent="0.25">
      <c r="B24" s="62" t="s">
        <v>45</v>
      </c>
      <c r="C24" s="70">
        <f>G7</f>
        <v>1.5005555555555555E-3</v>
      </c>
    </row>
    <row r="25" spans="1:3" x14ac:dyDescent="0.25">
      <c r="B25" s="62" t="s">
        <v>31</v>
      </c>
      <c r="C25" s="70">
        <f>G7</f>
        <v>1.5005555555555555E-3</v>
      </c>
    </row>
    <row r="26" spans="1:3" x14ac:dyDescent="0.25">
      <c r="B26" s="62" t="s">
        <v>46</v>
      </c>
      <c r="C26" s="70">
        <f>G7</f>
        <v>1.5005555555555555E-3</v>
      </c>
    </row>
    <row r="27" spans="1:3" x14ac:dyDescent="0.25">
      <c r="B27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93371fdb-7bec-4d52-adeb-1166efac0023" ContentTypeId="0x010100BC84ACA119491D43B8AEA0C41A758E3B0B0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55" ma:contentTypeDescription="" ma:contentTypeScope="" ma:versionID="adae539e48e2afc30e9f80025cc0e3b7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xmlns:ns6="3874a12c-cb96-46c0-a01b-e4d7e8d40966" targetNamespace="http://schemas.microsoft.com/office/2006/metadata/properties" ma:root="true" ma:fieldsID="6b714a83cfe4298eaf12b925162b1c95" ns2:_="" ns4:_="" ns5:_="" ns6:_="">
    <xsd:import namespace="bfc2574c-8110-4e43-9784-1ee86de75c6c"/>
    <xsd:import namespace="650fffc6-a86a-4844-afad-966e4497fd3d"/>
    <xsd:import namespace="http://schemas.microsoft.com/sharepoint/v3/fields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indexed="true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dexed="true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55" ma:contentTypeDescription="" ma:contentTypeScope="" ma:versionID="adae539e48e2afc30e9f80025cc0e3b7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xmlns:ns6="3874a12c-cb96-46c0-a01b-e4d7e8d40966" targetNamespace="http://schemas.microsoft.com/office/2006/metadata/properties" ma:root="true" ma:fieldsID="6b714a83cfe4298eaf12b925162b1c95" ns2:_="" ns4:_="" ns5:_="" ns6:_="">
    <xsd:import namespace="bfc2574c-8110-4e43-9784-1ee86de75c6c"/>
    <xsd:import namespace="650fffc6-a86a-4844-afad-966e4497fd3d"/>
    <xsd:import namespace="http://schemas.microsoft.com/sharepoint/v3/fields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indexed="true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dexed="true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cision_x0020_Date xmlns="bfc2574c-8110-4e43-9784-1ee86de75c6c" xsi:nil="true"/>
    <beb34789e8634c32b66cd7ef0d677d2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26684</TermName>
          <TermId xmlns="http://schemas.microsoft.com/office/infopath/2007/PartnerControls">74b0a126-143e-491b-92e6-63865c4de7fb</TermId>
        </TermInfo>
      </Terms>
    </beb34789e8634c32b66cd7ef0d677d2a>
    <Filing_x0020_Date xmlns="bfc2574c-8110-4e43-9784-1ee86de75c6c">2021-07-16T06:00:00+00:00</Filing_x0020_Date>
    <TaxCatchAll xmlns="bfc2574c-8110-4e43-9784-1ee86de75c6c">
      <Value>1341</Value>
      <Value>2393</Value>
      <Value>1321</Value>
      <Value>1737</Value>
      <Value>1566</Value>
      <Value>1271</Value>
    </TaxCatchAll>
    <LARA_x0020_Proceeding_x0020_Status xmlns="bfc2574c-8110-4e43-9784-1ee86de75c6c" xsi:nil="true"/>
    <Participation xmlns="bfc2574c-8110-4e43-9784-1ee86de75c6c">Applicant</Participation>
    <Hearing_x003f_ xmlns="bfc2574c-8110-4e43-9784-1ee86de75c6c">false</Hearing_x003f_>
    <Activity_x0020_Complete_x0020_Date xmlns="bfc2574c-8110-4e43-9784-1ee86de75c6c" xsi:nil="true"/>
    <c8e6114512d04afd83745066f6d7e2a0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Tariff - AESO</TermName>
          <TermId xmlns="http://schemas.microsoft.com/office/infopath/2007/PartnerControls">71517199-512a-4696-b726-f34be08e058c</TermId>
        </TermInfo>
      </Terms>
    </c8e6114512d04afd83745066f6d7e2a0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LARA_x0020_Status xmlns="bfc2574c-8110-4e43-9784-1ee86de75c6c">Active</LARA_x0020_Status>
    <Grid_x0020_Project_x0020_Number xmlns="bfc2574c-8110-4e43-9784-1ee86de75c6c" xsi:nil="true"/>
    <ProceedingStatus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898b100d-994d-40ab-964e-65d12fdd6881</TermId>
        </TermInfo>
      </Terms>
    </ProceedingStatus_1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b6072d8c15734d5f9401c2079b003642 xmlns="bfc2574c-8110-4e43-9784-1ee86de75c6c">
      <Terms xmlns="http://schemas.microsoft.com/office/infopath/2007/PartnerControls"/>
    </b6072d8c15734d5f9401c2079b003642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gb6d6d2bd2b74ae2b9d7dbcbd37e8fb3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25508</TermName>
          <TermId xmlns="http://schemas.microsoft.com/office/infopath/2007/PartnerControls">e052a69b-2395-438d-adf5-90b603e45e1f</TermId>
        </TermInfo>
      </Terms>
    </gb6d6d2bd2b74ae2b9d7dbcbd37e8fb3>
    <a563630371364660aa7374394db326fc xmlns="bfc2574c-8110-4e43-9784-1ee86de75c6c">
      <Terms xmlns="http://schemas.microsoft.com/office/infopath/2007/PartnerControls"/>
    </a563630371364660aa7374394db326fc>
    <CWRMItemRecordCategory xmlns="650fffc6-a86a-4844-afad-966e4497fd3d" xsi:nil="true"/>
    <CWRMItemRecordState xmlns="650fffc6-a86a-4844-afad-966e4497fd3d" xsi:nil="true"/>
    <CWRMItemRecordDeclaredDate xmlns="650fffc6-a86a-4844-afad-966e4497fd3d" xsi:nil="true"/>
    <_dlc_DocId xmlns="bfc2574c-8110-4e43-9784-1ee86de75c6c">000000XTXO</_dlc_DocId>
    <CWRMItemRecordVital xmlns="650fffc6-a86a-4844-afad-966e4497fd3d">false</CWRMItemRecordVital>
    <CWRMItemRecordStatus xmlns="650fffc6-a86a-4844-afad-966e4497fd3d" xsi:nil="true"/>
    <_dlc_DocIdUrl xmlns="bfc2574c-8110-4e43-9784-1ee86de75c6c">
      <Url>https://share.aeso.ca/sites/records-law/LARA/_layouts/15/DocIdRedir.aspx?ID=000000XTXO</Url>
      <Description>000000XTXO</Description>
    </_dlc_DocIdUrl>
    <CWRMItemUniqueId xmlns="650fffc6-a86a-4844-afad-966e4497fd3d">000000XTXO</CWRMItemUniqueId>
  </documentManagement>
</p:properties>
</file>

<file path=customXml/item6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SharedContentType xmlns="Microsoft.SharePoint.Taxonomy.ContentTypeSync" SourceId="93371fdb-7bec-4d52-adeb-1166efac0023" ContentTypeId="0x010100BC84ACA119491D43B8AEA0C41A758E3B0B05" PreviousValue="false"/>
</file>

<file path=customXml/itemProps1.xml><?xml version="1.0" encoding="utf-8"?>
<ds:datastoreItem xmlns:ds="http://schemas.openxmlformats.org/officeDocument/2006/customXml" ds:itemID="{34C4823F-360E-4023-92CC-9DBD782C88FE}"/>
</file>

<file path=customXml/itemProps2.xml><?xml version="1.0" encoding="utf-8"?>
<ds:datastoreItem xmlns:ds="http://schemas.openxmlformats.org/officeDocument/2006/customXml" ds:itemID="{193FE93D-079A-4D75-BE15-AB6EB1152C7D}"/>
</file>

<file path=customXml/itemProps3.xml><?xml version="1.0" encoding="utf-8"?>
<ds:datastoreItem xmlns:ds="http://schemas.openxmlformats.org/officeDocument/2006/customXml" ds:itemID="{388FB84C-E62D-4E27-A5AB-6CD41B27C2F9}"/>
</file>

<file path=customXml/itemProps4.xml><?xml version="1.0" encoding="utf-8"?>
<ds:datastoreItem xmlns:ds="http://schemas.openxmlformats.org/officeDocument/2006/customXml" ds:itemID="{982FF920-857F-468E-B48E-463F2DB19168}"/>
</file>

<file path=customXml/itemProps5.xml><?xml version="1.0" encoding="utf-8"?>
<ds:datastoreItem xmlns:ds="http://schemas.openxmlformats.org/officeDocument/2006/customXml" ds:itemID="{A1B43BC9-0645-465F-84CA-FCC9A2472F4A}"/>
</file>

<file path=customXml/itemProps6.xml><?xml version="1.0" encoding="utf-8"?>
<ds:datastoreItem xmlns:ds="http://schemas.openxmlformats.org/officeDocument/2006/customXml" ds:itemID="{634B69E5-F097-4373-B49C-875F6417B91D}"/>
</file>

<file path=customXml/itemProps7.xml><?xml version="1.0" encoding="utf-8"?>
<ds:datastoreItem xmlns:ds="http://schemas.openxmlformats.org/officeDocument/2006/customXml" ds:itemID="{BE8B5C9F-BA6D-47A6-9469-7BD093FAF7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Retailer Funding Summary </vt:lpstr>
      <vt:lpstr>Retailer Re-Payments</vt:lpstr>
      <vt:lpstr>Interest Calculation</vt:lpstr>
      <vt:lpstr>Interest Rate</vt:lpstr>
      <vt:lpstr>'Retailer Funding Summary '!Print_Area</vt:lpstr>
    </vt:vector>
  </TitlesOfParts>
  <Company>Alberta Electric System Operator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Manuliak</dc:creator>
  <cp:lastModifiedBy>Michelle Manuliak</cp:lastModifiedBy>
  <cp:lastPrinted>2021-03-15T18:46:48Z</cp:lastPrinted>
  <dcterms:created xsi:type="dcterms:W3CDTF">2020-04-23T20:27:30Z</dcterms:created>
  <dcterms:modified xsi:type="dcterms:W3CDTF">2021-07-13T16:48:56Z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0x010100BC84ACA119491D43B8AEA0C41A758E3B0B05008DD82780B7943642B09BBFE47AA13809</vt:lpwstr>
  </property>
  <property fmtid="{D5CDD505-2E9C-101B-9397-08002B2CF9AE}" pid="3" name="Confidentiality Classification">
    <vt:lpwstr>1271;#AESO Internal|fe2129cc-e616-4c1e-9a39-b6921e014562</vt:lpwstr>
  </property>
  <property fmtid="{D5CDD505-2E9C-101B-9397-08002B2CF9AE}" pid="4" name="_dlc_DocIdItemGuid">
    <vt:lpwstr>e8f0406c-7b10-45b2-9fa3-1903e3a04ead</vt:lpwstr>
  </property>
  <property fmtid="{D5CDD505-2E9C-101B-9397-08002B2CF9AE}" pid="6" name="LARA Category0">
    <vt:lpwstr>1329;#Applications|c658717d-8430-44ce-8a58-d7dd4c19296a</vt:lpwstr>
  </property>
  <property fmtid="{D5CDD505-2E9C-101B-9397-08002B2CF9AE}" pid="7" name="ProceedingStatus">
    <vt:lpwstr>1341;#Active|898b100d-994d-40ab-964e-65d12fdd6881</vt:lpwstr>
  </property>
  <property fmtid="{D5CDD505-2E9C-101B-9397-08002B2CF9AE}" pid="8" name="Related Proceeding(s)">
    <vt:lpwstr>1737;#25508|e052a69b-2395-438d-adf5-90b603e45e1f</vt:lpwstr>
  </property>
  <property fmtid="{D5CDD505-2E9C-101B-9397-08002B2CF9AE}" pid="9" name="Proceeding Sub-Type">
    <vt:lpwstr/>
  </property>
  <property fmtid="{D5CDD505-2E9C-101B-9397-08002B2CF9AE}" pid="10" name="AUC Number">
    <vt:lpwstr>2393;#26684|74b0a126-143e-491b-92e6-63865c4de7fb</vt:lpwstr>
  </property>
  <property fmtid="{D5CDD505-2E9C-101B-9397-08002B2CF9AE}" pid="11" name="LARA File Type">
    <vt:lpwstr/>
  </property>
  <property fmtid="{D5CDD505-2E9C-101B-9397-08002B2CF9AE}" pid="12" name="Proceeding Type">
    <vt:lpwstr>1566;#Tariff - AESO|71517199-512a-4696-b726-f34be08e058c</vt:lpwstr>
  </property>
  <property fmtid="{D5CDD505-2E9C-101B-9397-08002B2CF9AE}" pid="13" name="CWRMItemRecordClassification">
    <vt:lpwstr>1321;#REG-00 - Tariff Development and Application Administration|a0f21eea-a95c-4984-bbc5-f702b4b89e29</vt:lpwstr>
  </property>
  <property fmtid="{D5CDD505-2E9C-101B-9397-08002B2CF9AE}" pid="14" name="_docset_NoMedatataSyncRequired">
    <vt:lpwstr>False</vt:lpwstr>
  </property>
  <property fmtid="{D5CDD505-2E9C-101B-9397-08002B2CF9AE}" pid="15" name="DocumentDescription">
    <vt:lpwstr>Appendix B12 - Retailer Funding Interest Calculation for AUC</vt:lpwstr>
  </property>
  <property fmtid="{D5CDD505-2E9C-101B-9397-08002B2CF9AE}" pid="16" name="EntityType">
    <vt:lpwstr>Application</vt:lpwstr>
  </property>
  <property fmtid="{D5CDD505-2E9C-101B-9397-08002B2CF9AE}" pid="19" name="DocumentTypeTemp">
    <vt:lpwstr>Appendix</vt:lpwstr>
  </property>
  <property fmtid="{D5CDD505-2E9C-101B-9397-08002B2CF9AE}" pid="21" name="DocumentStatus">
    <vt:lpwstr>Active</vt:lpwstr>
  </property>
  <property fmtid="{D5CDD505-2E9C-101B-9397-08002B2CF9AE}" pid="22" name="ApplicationsTemp">
    <vt:lpwstr>26684-A001</vt:lpwstr>
  </property>
  <property fmtid="{D5CDD505-2E9C-101B-9397-08002B2CF9AE}" pid="23" name="CommentsAdded">
    <vt:bool>false</vt:bool>
  </property>
  <property fmtid="{D5CDD505-2E9C-101B-9397-08002B2CF9AE}" pid="24" name="DocumentCategory">
    <vt:lpwstr>Application and support</vt:lpwstr>
  </property>
  <property fmtid="{D5CDD505-2E9C-101B-9397-08002B2CF9AE}" pid="26" name="OriginalFilename">
    <vt:lpwstr>Appendix B12 - Retailer Funding Interest Calculation for AUC.XLSX</vt:lpwstr>
  </property>
  <property fmtid="{D5CDD505-2E9C-101B-9397-08002B2CF9AE}" pid="27" name="Name">
    <vt:lpwstr>26684_X0015_Appendix B12 - Retailer Funding Interest Calculation for AUC_000015.XLSX</vt:lpwstr>
  </property>
  <property fmtid="{D5CDD505-2E9C-101B-9397-08002B2CF9AE}" pid="28" name="SubmittingPCE">
    <vt:lpwstr>Independent System Operator</vt:lpwstr>
  </property>
  <property fmtid="{D5CDD505-2E9C-101B-9397-08002B2CF9AE}" pid="29" name="LibraryName">
    <vt:lpwstr>Public</vt:lpwstr>
  </property>
  <property fmtid="{D5CDD505-2E9C-101B-9397-08002B2CF9AE}" pid="30" name="AucDocumentId">
    <vt:r8>15</vt:r8>
  </property>
  <property fmtid="{D5CDD505-2E9C-101B-9397-08002B2CF9AE}" pid="32" name="AUCFileName">
    <vt:lpwstr>26684_X0015_Appendix B12 - Retailer Funding Interest Calculation for AUC_000015.XLSX</vt:lpwstr>
  </property>
  <property fmtid="{D5CDD505-2E9C-101B-9397-08002B2CF9AE}" pid="34" name="ProceedingID">
    <vt:r8>26684</vt:r8>
  </property>
  <property fmtid="{D5CDD505-2E9C-101B-9397-08002B2CF9AE}" pid="36" name="OnBehalfOf">
    <vt:lpwstr>Independent System Operator</vt:lpwstr>
  </property>
  <property fmtid="{D5CDD505-2E9C-101B-9397-08002B2CF9AE}" pid="38" name="ExhibitNumberTemp">
    <vt:lpwstr>26684-X0015</vt:lpwstr>
  </property>
</Properties>
</file>